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4520" windowHeight="12945"/>
  </bookViews>
  <sheets>
    <sheet name="TOP 20   2016" sheetId="4" r:id="rId1"/>
    <sheet name="Alla raser 2016-2015" sheetId="32" r:id="rId2"/>
    <sheet name="Per RASGRUPP 2016" sheetId="29" r:id="rId3"/>
    <sheet name="Största ÖKNING 2016  (%)" sheetId="33" r:id="rId4"/>
    <sheet name="Största MINSKNING  2016  (%)" sheetId="34" r:id="rId5"/>
    <sheet name="REGISTRERING 2016-2012" sheetId="24" r:id="rId6"/>
  </sheets>
  <definedNames>
    <definedName name="_xlnm._FilterDatabase" localSheetId="1" hidden="1">'Alla raser 2016-2015'!$C$1:$C$302</definedName>
    <definedName name="solver_opt" localSheetId="5" hidden="1">'REGISTRERING 2016-2012'!$A$2</definedName>
    <definedName name="_xlnm.Print_Titles" localSheetId="1">'Alla raser 2016-2015'!$1:$1</definedName>
    <definedName name="_xlnm.Print_Titles" localSheetId="2">'Per RASGRUPP 2016'!$1:$1</definedName>
    <definedName name="_xlnm.Print_Titles" localSheetId="4">'Största MINSKNING  2016  (%)'!$1:$1</definedName>
    <definedName name="_xlnm.Print_Titles" localSheetId="3">'Största ÖKNING 2016  (%)'!$1:$1</definedName>
    <definedName name="_xlnm.Print_Titles" localSheetId="0">'TOP 20   2016'!$1:$1</definedName>
  </definedNames>
  <calcPr calcId="125725"/>
</workbook>
</file>

<file path=xl/calcChain.xml><?xml version="1.0" encoding="utf-8"?>
<calcChain xmlns="http://schemas.openxmlformats.org/spreadsheetml/2006/main">
  <c r="M31" i="24"/>
  <c r="L31"/>
  <c r="D22" i="33"/>
  <c r="E2" i="4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71" i="29"/>
  <c r="F72"/>
  <c r="F268"/>
  <c r="E298"/>
  <c r="E159"/>
  <c r="F96"/>
  <c r="F97"/>
  <c r="F98"/>
  <c r="F55"/>
  <c r="F56"/>
  <c r="F57"/>
  <c r="F58"/>
  <c r="F59"/>
  <c r="F60"/>
  <c r="F33"/>
  <c r="F34"/>
  <c r="F35"/>
  <c r="F36"/>
  <c r="F37"/>
  <c r="F38"/>
  <c r="F39"/>
  <c r="F40"/>
  <c r="F43"/>
  <c r="F44"/>
  <c r="F45"/>
  <c r="F46"/>
  <c r="F47"/>
  <c r="F48"/>
  <c r="F293"/>
  <c r="E295"/>
  <c r="F295" s="1"/>
  <c r="E296"/>
  <c r="F296" s="1"/>
  <c r="E297"/>
  <c r="F297" s="1"/>
  <c r="F236"/>
  <c r="F237"/>
  <c r="F238"/>
  <c r="F239"/>
  <c r="F240"/>
  <c r="F241"/>
  <c r="F242"/>
  <c r="F243"/>
  <c r="F244"/>
  <c r="F245"/>
  <c r="F246"/>
  <c r="F247"/>
  <c r="F248"/>
  <c r="F249"/>
  <c r="F250"/>
  <c r="F252"/>
  <c r="F253"/>
  <c r="F214"/>
  <c r="F215"/>
  <c r="F217"/>
  <c r="F218"/>
  <c r="F219"/>
  <c r="F220"/>
  <c r="F221"/>
  <c r="F222"/>
  <c r="F223"/>
  <c r="F224"/>
  <c r="F225"/>
  <c r="F226"/>
  <c r="F227"/>
  <c r="F228"/>
  <c r="F158"/>
  <c r="E158"/>
  <c r="D160"/>
  <c r="C160"/>
  <c r="D67"/>
  <c r="D6" s="1"/>
  <c r="C67"/>
  <c r="C6" s="1"/>
  <c r="D3" i="32"/>
  <c r="C3"/>
  <c r="E120"/>
  <c r="F120" s="1"/>
  <c r="E158"/>
  <c r="F158" s="1"/>
  <c r="E306"/>
  <c r="F306" s="1"/>
  <c r="E75"/>
  <c r="F75" s="1"/>
  <c r="E265"/>
  <c r="F265" s="1"/>
  <c r="E69"/>
  <c r="F69" s="1"/>
  <c r="E82"/>
  <c r="F82" s="1"/>
  <c r="E50"/>
  <c r="F50" s="1"/>
  <c r="E117"/>
  <c r="F117" s="1"/>
  <c r="E282"/>
  <c r="F282" s="1"/>
  <c r="E89"/>
  <c r="F89" s="1"/>
  <c r="E116"/>
  <c r="F116" s="1"/>
  <c r="E74"/>
  <c r="F74" s="1"/>
  <c r="E45"/>
  <c r="F45" s="1"/>
  <c r="E190"/>
  <c r="F190" s="1"/>
  <c r="E95"/>
  <c r="F95" s="1"/>
  <c r="E243"/>
  <c r="F243" s="1"/>
  <c r="E113"/>
  <c r="F113" s="1"/>
  <c r="E173"/>
  <c r="F173" s="1"/>
  <c r="E155"/>
  <c r="F155" s="1"/>
  <c r="E296"/>
  <c r="F296" s="1"/>
  <c r="E228"/>
  <c r="F228" s="1"/>
  <c r="E198"/>
  <c r="F198" s="1"/>
  <c r="E104"/>
  <c r="F104" s="1"/>
  <c r="E232"/>
  <c r="F232" s="1"/>
  <c r="E268"/>
  <c r="F268" s="1"/>
  <c r="E316"/>
  <c r="F316" s="1"/>
  <c r="E311"/>
  <c r="F311" s="1"/>
  <c r="E43"/>
  <c r="F43" s="1"/>
  <c r="E115"/>
  <c r="F115" s="1"/>
  <c r="E98"/>
  <c r="F98" s="1"/>
  <c r="E76"/>
  <c r="F76" s="1"/>
  <c r="E21"/>
  <c r="F21" s="1"/>
  <c r="E14"/>
  <c r="F14" s="1"/>
  <c r="E319"/>
  <c r="F319" s="1"/>
  <c r="E233"/>
  <c r="F233" s="1"/>
  <c r="E51"/>
  <c r="F51" s="1"/>
  <c r="E234"/>
  <c r="F234" s="1"/>
  <c r="E99"/>
  <c r="F99" s="1"/>
  <c r="E57"/>
  <c r="F57" s="1"/>
  <c r="E31"/>
  <c r="F31" s="1"/>
  <c r="E204"/>
  <c r="F204" s="1"/>
  <c r="E240"/>
  <c r="F240" s="1"/>
  <c r="E201"/>
  <c r="F201" s="1"/>
  <c r="E100"/>
  <c r="F100" s="1"/>
  <c r="E178"/>
  <c r="F178" s="1"/>
  <c r="E308"/>
  <c r="F308" s="1"/>
  <c r="E149"/>
  <c r="F149" s="1"/>
  <c r="E67"/>
  <c r="F67" s="1"/>
  <c r="E252"/>
  <c r="F252" s="1"/>
  <c r="E328"/>
  <c r="F328" s="1"/>
  <c r="E168"/>
  <c r="F168" s="1"/>
  <c r="E84"/>
  <c r="F84" s="1"/>
  <c r="E284"/>
  <c r="F284" s="1"/>
  <c r="E126"/>
  <c r="F126" s="1"/>
  <c r="E208"/>
  <c r="F208" s="1"/>
  <c r="E147"/>
  <c r="F147" s="1"/>
  <c r="E305"/>
  <c r="F305" s="1"/>
  <c r="E97"/>
  <c r="F97" s="1"/>
  <c r="E138"/>
  <c r="F138" s="1"/>
  <c r="E54"/>
  <c r="F54" s="1"/>
  <c r="E37"/>
  <c r="F37" s="1"/>
  <c r="E329"/>
  <c r="F329" s="1"/>
  <c r="E229"/>
  <c r="F229" s="1"/>
  <c r="E267"/>
  <c r="F267" s="1"/>
  <c r="E314"/>
  <c r="F314" s="1"/>
  <c r="E291"/>
  <c r="F291" s="1"/>
  <c r="E290"/>
  <c r="F290" s="1"/>
  <c r="E87"/>
  <c r="F87" s="1"/>
  <c r="E302"/>
  <c r="F302" s="1"/>
  <c r="E16"/>
  <c r="F16" s="1"/>
  <c r="E109"/>
  <c r="F109" s="1"/>
  <c r="E323"/>
  <c r="F323" s="1"/>
  <c r="E256"/>
  <c r="F256" s="1"/>
  <c r="E165"/>
  <c r="F165" s="1"/>
  <c r="E65"/>
  <c r="F65" s="1"/>
  <c r="E44"/>
  <c r="F44" s="1"/>
  <c r="E32"/>
  <c r="F32" s="1"/>
  <c r="E52"/>
  <c r="F52" s="1"/>
  <c r="E157"/>
  <c r="F157" s="1"/>
  <c r="E303"/>
  <c r="F303" s="1"/>
  <c r="E90"/>
  <c r="F90" s="1"/>
  <c r="E213"/>
  <c r="F213" s="1"/>
  <c r="E151"/>
  <c r="F151" s="1"/>
  <c r="E215"/>
  <c r="F215" s="1"/>
  <c r="E183"/>
  <c r="F183" s="1"/>
  <c r="E103"/>
  <c r="F103" s="1"/>
  <c r="E225"/>
  <c r="F225" s="1"/>
  <c r="E9"/>
  <c r="F9" s="1"/>
  <c r="E114"/>
  <c r="F114" s="1"/>
  <c r="E10"/>
  <c r="F10" s="1"/>
  <c r="E318"/>
  <c r="F318" s="1"/>
  <c r="E288"/>
  <c r="F288" s="1"/>
  <c r="E154"/>
  <c r="F154" s="1"/>
  <c r="E28"/>
  <c r="F28" s="1"/>
  <c r="E235"/>
  <c r="F235" s="1"/>
  <c r="E237"/>
  <c r="F237" s="1"/>
  <c r="E101"/>
  <c r="F101" s="1"/>
  <c r="E143"/>
  <c r="F143" s="1"/>
  <c r="E257"/>
  <c r="F257" s="1"/>
  <c r="E217"/>
  <c r="F217" s="1"/>
  <c r="E20"/>
  <c r="F20" s="1"/>
  <c r="E246"/>
  <c r="F246" s="1"/>
  <c r="E277"/>
  <c r="F277" s="1"/>
  <c r="E266"/>
  <c r="F266" s="1"/>
  <c r="E192"/>
  <c r="F192" s="1"/>
  <c r="E122"/>
  <c r="F122" s="1"/>
  <c r="E102"/>
  <c r="F102" s="1"/>
  <c r="E189"/>
  <c r="F189" s="1"/>
  <c r="E242"/>
  <c r="F242" s="1"/>
  <c r="E254"/>
  <c r="F254" s="1"/>
  <c r="E60"/>
  <c r="F60" s="1"/>
  <c r="E293"/>
  <c r="F293" s="1"/>
  <c r="E251"/>
  <c r="F251" s="1"/>
  <c r="E127"/>
  <c r="F127" s="1"/>
  <c r="E195"/>
  <c r="F195" s="1"/>
  <c r="E285"/>
  <c r="F285" s="1"/>
  <c r="E179"/>
  <c r="F179" s="1"/>
  <c r="E261"/>
  <c r="F261" s="1"/>
  <c r="E170"/>
  <c r="F170" s="1"/>
  <c r="E38"/>
  <c r="F38" s="1"/>
  <c r="E315"/>
  <c r="F315" s="1"/>
  <c r="E160"/>
  <c r="F160" s="1"/>
  <c r="E278"/>
  <c r="F278" s="1"/>
  <c r="E294"/>
  <c r="F294" s="1"/>
  <c r="E320"/>
  <c r="F320" s="1"/>
  <c r="E307"/>
  <c r="F307" s="1"/>
  <c r="E85"/>
  <c r="F85" s="1"/>
  <c r="E231"/>
  <c r="F231" s="1"/>
  <c r="E22"/>
  <c r="F22" s="1"/>
  <c r="E63"/>
  <c r="F63" s="1"/>
  <c r="E238"/>
  <c r="F238" s="1"/>
  <c r="E216"/>
  <c r="F216" s="1"/>
  <c r="E245"/>
  <c r="F245" s="1"/>
  <c r="E324"/>
  <c r="F324" s="1"/>
  <c r="E34"/>
  <c r="F34" s="1"/>
  <c r="E29"/>
  <c r="F29" s="1"/>
  <c r="E193"/>
  <c r="F193" s="1"/>
  <c r="E78"/>
  <c r="F78" s="1"/>
  <c r="E286"/>
  <c r="F286" s="1"/>
  <c r="E175"/>
  <c r="F175" s="1"/>
  <c r="E162"/>
  <c r="F162" s="1"/>
  <c r="E156"/>
  <c r="F156" s="1"/>
  <c r="E35"/>
  <c r="F35" s="1"/>
  <c r="E93"/>
  <c r="F93" s="1"/>
  <c r="E205"/>
  <c r="F205" s="1"/>
  <c r="E283"/>
  <c r="F283" s="1"/>
  <c r="E276"/>
  <c r="F276" s="1"/>
  <c r="E5"/>
  <c r="F5" s="1"/>
  <c r="E194"/>
  <c r="F194" s="1"/>
  <c r="E7"/>
  <c r="F7" s="1"/>
  <c r="E200"/>
  <c r="F200" s="1"/>
  <c r="E153"/>
  <c r="F153" s="1"/>
  <c r="E136"/>
  <c r="F136" s="1"/>
  <c r="E49"/>
  <c r="F49" s="1"/>
  <c r="E281"/>
  <c r="F281" s="1"/>
  <c r="E83"/>
  <c r="F83" s="1"/>
  <c r="E260"/>
  <c r="F260" s="1"/>
  <c r="E177"/>
  <c r="F177" s="1"/>
  <c r="E312"/>
  <c r="F312" s="1"/>
  <c r="E259"/>
  <c r="F259" s="1"/>
  <c r="E77"/>
  <c r="F77" s="1"/>
  <c r="E145"/>
  <c r="F145" s="1"/>
  <c r="E64"/>
  <c r="F64" s="1"/>
  <c r="E218"/>
  <c r="F218" s="1"/>
  <c r="E270"/>
  <c r="F270" s="1"/>
  <c r="E25"/>
  <c r="F25" s="1"/>
  <c r="E322"/>
  <c r="F322" s="1"/>
  <c r="E224"/>
  <c r="F224" s="1"/>
  <c r="E11"/>
  <c r="F11" s="1"/>
  <c r="E140"/>
  <c r="F140" s="1"/>
  <c r="E271"/>
  <c r="F271" s="1"/>
  <c r="E30"/>
  <c r="F30" s="1"/>
  <c r="E130"/>
  <c r="F130" s="1"/>
  <c r="E176"/>
  <c r="F176" s="1"/>
  <c r="E71"/>
  <c r="F71" s="1"/>
  <c r="E13"/>
  <c r="E327"/>
  <c r="F327" s="1"/>
  <c r="E61"/>
  <c r="F61" s="1"/>
  <c r="E301"/>
  <c r="F301" s="1"/>
  <c r="E309"/>
  <c r="F309" s="1"/>
  <c r="E128"/>
  <c r="F128" s="1"/>
  <c r="E92"/>
  <c r="F92" s="1"/>
  <c r="E6"/>
  <c r="F6" s="1"/>
  <c r="E19"/>
  <c r="F19" s="1"/>
  <c r="E226"/>
  <c r="F226" s="1"/>
  <c r="E196"/>
  <c r="F196" s="1"/>
  <c r="E197"/>
  <c r="F197" s="1"/>
  <c r="E150"/>
  <c r="F150" s="1"/>
  <c r="E111"/>
  <c r="F111" s="1"/>
  <c r="E181"/>
  <c r="F181" s="1"/>
  <c r="E326"/>
  <c r="F326" s="1"/>
  <c r="E236"/>
  <c r="F236" s="1"/>
  <c r="E253"/>
  <c r="F253" s="1"/>
  <c r="E298"/>
  <c r="F298" s="1"/>
  <c r="E58"/>
  <c r="F58" s="1"/>
  <c r="E26"/>
  <c r="F26" s="1"/>
  <c r="E91"/>
  <c r="F91" s="1"/>
  <c r="E262"/>
  <c r="F262" s="1"/>
  <c r="E110"/>
  <c r="F110" s="1"/>
  <c r="E73"/>
  <c r="F73" s="1"/>
  <c r="E174"/>
  <c r="F174" s="1"/>
  <c r="E280"/>
  <c r="F280" s="1"/>
  <c r="E163"/>
  <c r="F163" s="1"/>
  <c r="E125"/>
  <c r="F125" s="1"/>
  <c r="E230"/>
  <c r="F230" s="1"/>
  <c r="E81"/>
  <c r="F81" s="1"/>
  <c r="E186"/>
  <c r="F186" s="1"/>
  <c r="E86"/>
  <c r="F86" s="1"/>
  <c r="E247"/>
  <c r="F247" s="1"/>
  <c r="E8"/>
  <c r="F8" s="1"/>
  <c r="E164"/>
  <c r="F164" s="1"/>
  <c r="E118"/>
  <c r="F118" s="1"/>
  <c r="E33"/>
  <c r="F33" s="1"/>
  <c r="E248"/>
  <c r="F248" s="1"/>
  <c r="E264"/>
  <c r="F264" s="1"/>
  <c r="E317"/>
  <c r="F317" s="1"/>
  <c r="E289"/>
  <c r="F289" s="1"/>
  <c r="E121"/>
  <c r="F121" s="1"/>
  <c r="E24"/>
  <c r="F24" s="1"/>
  <c r="E191"/>
  <c r="F191" s="1"/>
  <c r="E292"/>
  <c r="F292" s="1"/>
  <c r="E295"/>
  <c r="F295" s="1"/>
  <c r="E41"/>
  <c r="F41" s="1"/>
  <c r="E88"/>
  <c r="F88" s="1"/>
  <c r="E185"/>
  <c r="F185" s="1"/>
  <c r="E66"/>
  <c r="F66" s="1"/>
  <c r="E12"/>
  <c r="F12" s="1"/>
  <c r="E206"/>
  <c r="F206" s="1"/>
  <c r="E199"/>
  <c r="F199" s="1"/>
  <c r="E53"/>
  <c r="F53" s="1"/>
  <c r="E222"/>
  <c r="F222" s="1"/>
  <c r="E119"/>
  <c r="F119" s="1"/>
  <c r="E56"/>
  <c r="F56" s="1"/>
  <c r="E161"/>
  <c r="F161" s="1"/>
  <c r="E180"/>
  <c r="F180" s="1"/>
  <c r="E171"/>
  <c r="F171" s="1"/>
  <c r="E135"/>
  <c r="F135" s="1"/>
  <c r="E239"/>
  <c r="F239" s="1"/>
  <c r="E263"/>
  <c r="F263" s="1"/>
  <c r="E321"/>
  <c r="F321" s="1"/>
  <c r="E325"/>
  <c r="F325" s="1"/>
  <c r="E139"/>
  <c r="F139" s="1"/>
  <c r="E241"/>
  <c r="F241" s="1"/>
  <c r="E184"/>
  <c r="F184" s="1"/>
  <c r="E273"/>
  <c r="F273" s="1"/>
  <c r="E223"/>
  <c r="F223" s="1"/>
  <c r="E250"/>
  <c r="E105"/>
  <c r="F105" s="1"/>
  <c r="E269"/>
  <c r="F269" s="1"/>
  <c r="E211"/>
  <c r="F211" s="1"/>
  <c r="E148"/>
  <c r="F148" s="1"/>
  <c r="E42"/>
  <c r="F42" s="1"/>
  <c r="E141"/>
  <c r="E62"/>
  <c r="F62" s="1"/>
  <c r="E299"/>
  <c r="F299" s="1"/>
  <c r="E94"/>
  <c r="F94" s="1"/>
  <c r="E70"/>
  <c r="F70" s="1"/>
  <c r="E40"/>
  <c r="F40" s="1"/>
  <c r="E255"/>
  <c r="E124"/>
  <c r="F124" s="1"/>
  <c r="E48"/>
  <c r="E258"/>
  <c r="F258" s="1"/>
  <c r="E279"/>
  <c r="F279" s="1"/>
  <c r="E152"/>
  <c r="F152" s="1"/>
  <c r="E313"/>
  <c r="E123"/>
  <c r="F123" s="1"/>
  <c r="E18"/>
  <c r="F18" s="1"/>
  <c r="E304"/>
  <c r="F304" s="1"/>
  <c r="E133"/>
  <c r="F133" s="1"/>
  <c r="E55"/>
  <c r="F55" s="1"/>
  <c r="E297"/>
  <c r="F297" s="1"/>
  <c r="E300"/>
  <c r="F300" s="1"/>
  <c r="E210"/>
  <c r="F210" s="1"/>
  <c r="E132"/>
  <c r="F132" s="1"/>
  <c r="E36"/>
  <c r="F36" s="1"/>
  <c r="E39"/>
  <c r="E72"/>
  <c r="E23"/>
  <c r="F23" s="1"/>
  <c r="E274"/>
  <c r="E15"/>
  <c r="E144"/>
  <c r="F144" s="1"/>
  <c r="E202"/>
  <c r="F202" s="1"/>
  <c r="E249"/>
  <c r="F249" s="1"/>
  <c r="E79"/>
  <c r="E167"/>
  <c r="F167" s="1"/>
  <c r="E27"/>
  <c r="E47"/>
  <c r="F47" s="1"/>
  <c r="E137"/>
  <c r="E214"/>
  <c r="E244"/>
  <c r="F244" s="1"/>
  <c r="E107"/>
  <c r="E182"/>
  <c r="F182" s="1"/>
  <c r="E166"/>
  <c r="F166" s="1"/>
  <c r="E227"/>
  <c r="E17"/>
  <c r="F17" s="1"/>
  <c r="E106"/>
  <c r="F106" s="1"/>
  <c r="E68"/>
  <c r="F68" s="1"/>
  <c r="E112"/>
  <c r="F112" s="1"/>
  <c r="E187"/>
  <c r="F187" s="1"/>
  <c r="E188"/>
  <c r="F188" s="1"/>
  <c r="E169"/>
  <c r="E146"/>
  <c r="F146" s="1"/>
  <c r="E272"/>
  <c r="F272" s="1"/>
  <c r="E80"/>
  <c r="F80" s="1"/>
  <c r="E159"/>
  <c r="F159" s="1"/>
  <c r="E212"/>
  <c r="E219"/>
  <c r="F219" s="1"/>
  <c r="E221"/>
  <c r="F221" s="1"/>
  <c r="E46"/>
  <c r="F46" s="1"/>
  <c r="E203"/>
  <c r="E108"/>
  <c r="F108" s="1"/>
  <c r="E59"/>
  <c r="E131"/>
  <c r="E134"/>
  <c r="F134" s="1"/>
  <c r="E142"/>
  <c r="E209"/>
  <c r="E287"/>
  <c r="E220"/>
  <c r="E96"/>
  <c r="E129"/>
  <c r="E207"/>
  <c r="E172"/>
  <c r="F172" s="1"/>
  <c r="K6" i="24"/>
  <c r="K28"/>
  <c r="K26"/>
  <c r="K24"/>
  <c r="K22"/>
  <c r="K20"/>
  <c r="K18"/>
  <c r="K16"/>
  <c r="K14"/>
  <c r="K12"/>
  <c r="K10"/>
  <c r="E8"/>
  <c r="K8"/>
  <c r="F6"/>
  <c r="L6" s="1"/>
  <c r="M6" s="1"/>
  <c r="H3"/>
  <c r="I3"/>
  <c r="J3"/>
  <c r="K3"/>
  <c r="C31"/>
  <c r="D31"/>
  <c r="E31"/>
  <c r="B31"/>
  <c r="F3"/>
  <c r="E67" i="29" l="1"/>
  <c r="F67" s="1"/>
  <c r="E3" i="32"/>
  <c r="F3" s="1"/>
  <c r="F8" i="24"/>
  <c r="E3" i="33"/>
  <c r="F3" s="1"/>
  <c r="E4"/>
  <c r="F4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8"/>
  <c r="F18" s="1"/>
  <c r="E17"/>
  <c r="F17" s="1"/>
  <c r="E19"/>
  <c r="F19" s="1"/>
  <c r="E20"/>
  <c r="F20" s="1"/>
  <c r="E21"/>
  <c r="F21" s="1"/>
  <c r="E2"/>
  <c r="E16" i="34"/>
  <c r="F16" s="1"/>
  <c r="E10"/>
  <c r="F10" s="1"/>
  <c r="E17"/>
  <c r="F17" s="1"/>
  <c r="E14"/>
  <c r="F14" s="1"/>
  <c r="E19"/>
  <c r="F19" s="1"/>
  <c r="E20"/>
  <c r="F20" s="1"/>
  <c r="E11"/>
  <c r="F11" s="1"/>
  <c r="E18"/>
  <c r="F18" s="1"/>
  <c r="E8"/>
  <c r="F8" s="1"/>
  <c r="E6"/>
  <c r="F6" s="1"/>
  <c r="E15"/>
  <c r="F15" s="1"/>
  <c r="E4"/>
  <c r="F4" s="1"/>
  <c r="E3"/>
  <c r="F3" s="1"/>
  <c r="E13"/>
  <c r="F13" s="1"/>
  <c r="E2"/>
  <c r="F2" s="1"/>
  <c r="E9"/>
  <c r="F9" s="1"/>
  <c r="E12"/>
  <c r="F12" s="1"/>
  <c r="E7"/>
  <c r="F7" s="1"/>
  <c r="E5"/>
  <c r="F5" s="1"/>
  <c r="C23" i="4"/>
  <c r="D23"/>
  <c r="D173" i="29"/>
  <c r="D10" s="1"/>
  <c r="C173"/>
  <c r="C10" s="1"/>
  <c r="E361"/>
  <c r="F361" s="1"/>
  <c r="E362"/>
  <c r="F362" s="1"/>
  <c r="E363"/>
  <c r="E364"/>
  <c r="F364" s="1"/>
  <c r="E365"/>
  <c r="F365" s="1"/>
  <c r="E366"/>
  <c r="F366" s="1"/>
  <c r="E367"/>
  <c r="F367" s="1"/>
  <c r="E368"/>
  <c r="F368" s="1"/>
  <c r="E369"/>
  <c r="F369" s="1"/>
  <c r="E370"/>
  <c r="F370" s="1"/>
  <c r="E371"/>
  <c r="F371" s="1"/>
  <c r="E372"/>
  <c r="F372" s="1"/>
  <c r="E325"/>
  <c r="F325" s="1"/>
  <c r="E326"/>
  <c r="F326" s="1"/>
  <c r="E327"/>
  <c r="F327" s="1"/>
  <c r="E328"/>
  <c r="F328" s="1"/>
  <c r="E329"/>
  <c r="F329" s="1"/>
  <c r="E330"/>
  <c r="F330" s="1"/>
  <c r="E331"/>
  <c r="F331" s="1"/>
  <c r="E332"/>
  <c r="F332" s="1"/>
  <c r="E333"/>
  <c r="F333" s="1"/>
  <c r="E334"/>
  <c r="F334" s="1"/>
  <c r="E335"/>
  <c r="F335" s="1"/>
  <c r="E336"/>
  <c r="F336" s="1"/>
  <c r="E337"/>
  <c r="F337" s="1"/>
  <c r="E338"/>
  <c r="F338" s="1"/>
  <c r="E339"/>
  <c r="F339" s="1"/>
  <c r="E340"/>
  <c r="F340" s="1"/>
  <c r="E341"/>
  <c r="F341" s="1"/>
  <c r="E342"/>
  <c r="F342" s="1"/>
  <c r="E343"/>
  <c r="F343" s="1"/>
  <c r="E344"/>
  <c r="F344" s="1"/>
  <c r="E345"/>
  <c r="F345" s="1"/>
  <c r="E346"/>
  <c r="F346" s="1"/>
  <c r="E347"/>
  <c r="F347" s="1"/>
  <c r="E348"/>
  <c r="F348" s="1"/>
  <c r="E349"/>
  <c r="F349" s="1"/>
  <c r="E350"/>
  <c r="F350" s="1"/>
  <c r="E351"/>
  <c r="F351" s="1"/>
  <c r="E352"/>
  <c r="F352" s="1"/>
  <c r="E353"/>
  <c r="F353" s="1"/>
  <c r="E354"/>
  <c r="F354" s="1"/>
  <c r="E355"/>
  <c r="F355" s="1"/>
  <c r="E356"/>
  <c r="F356" s="1"/>
  <c r="E303"/>
  <c r="F303" s="1"/>
  <c r="E304"/>
  <c r="F304" s="1"/>
  <c r="E305"/>
  <c r="F305" s="1"/>
  <c r="E306"/>
  <c r="F306" s="1"/>
  <c r="E307"/>
  <c r="F307" s="1"/>
  <c r="E308"/>
  <c r="F308" s="1"/>
  <c r="E309"/>
  <c r="F309" s="1"/>
  <c r="E310"/>
  <c r="F310" s="1"/>
  <c r="E311"/>
  <c r="F311" s="1"/>
  <c r="E312"/>
  <c r="F312" s="1"/>
  <c r="E313"/>
  <c r="F313" s="1"/>
  <c r="E314"/>
  <c r="F314" s="1"/>
  <c r="E315"/>
  <c r="F315" s="1"/>
  <c r="E316"/>
  <c r="F316" s="1"/>
  <c r="E317"/>
  <c r="F317" s="1"/>
  <c r="E318"/>
  <c r="F318" s="1"/>
  <c r="E319"/>
  <c r="F319" s="1"/>
  <c r="E320"/>
  <c r="F320" s="1"/>
  <c r="E275"/>
  <c r="E276"/>
  <c r="F276" s="1"/>
  <c r="E277"/>
  <c r="F277" s="1"/>
  <c r="E278"/>
  <c r="F278" s="1"/>
  <c r="E279"/>
  <c r="E280"/>
  <c r="F280" s="1"/>
  <c r="E281"/>
  <c r="F281" s="1"/>
  <c r="E282"/>
  <c r="E283"/>
  <c r="F283" s="1"/>
  <c r="E284"/>
  <c r="F284" s="1"/>
  <c r="E285"/>
  <c r="F285" s="1"/>
  <c r="E286"/>
  <c r="F286" s="1"/>
  <c r="E287"/>
  <c r="F287" s="1"/>
  <c r="E288"/>
  <c r="F288" s="1"/>
  <c r="E289"/>
  <c r="F289" s="1"/>
  <c r="E290"/>
  <c r="F290" s="1"/>
  <c r="E291"/>
  <c r="F291" s="1"/>
  <c r="E292"/>
  <c r="F292" s="1"/>
  <c r="E293"/>
  <c r="E294"/>
  <c r="F294" s="1"/>
  <c r="E233"/>
  <c r="F233" s="1"/>
  <c r="E234"/>
  <c r="F234" s="1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F255" s="1"/>
  <c r="E256"/>
  <c r="E257"/>
  <c r="F257" s="1"/>
  <c r="E258"/>
  <c r="F258" s="1"/>
  <c r="E259"/>
  <c r="E260"/>
  <c r="F260" s="1"/>
  <c r="E261"/>
  <c r="F261" s="1"/>
  <c r="E262"/>
  <c r="F262" s="1"/>
  <c r="E263"/>
  <c r="F263" s="1"/>
  <c r="E264"/>
  <c r="F264" s="1"/>
  <c r="E265"/>
  <c r="F265" s="1"/>
  <c r="E266"/>
  <c r="F266" s="1"/>
  <c r="E267"/>
  <c r="F267" s="1"/>
  <c r="E268"/>
  <c r="E269"/>
  <c r="E270"/>
  <c r="F270" s="1"/>
  <c r="E148"/>
  <c r="F148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E31"/>
  <c r="F31" s="1"/>
  <c r="E32"/>
  <c r="F32" s="1"/>
  <c r="E33"/>
  <c r="E34"/>
  <c r="E35"/>
  <c r="E36"/>
  <c r="E37"/>
  <c r="E38"/>
  <c r="E39"/>
  <c r="E40"/>
  <c r="E41"/>
  <c r="E42"/>
  <c r="F42" s="1"/>
  <c r="E43"/>
  <c r="E44"/>
  <c r="E45"/>
  <c r="E46"/>
  <c r="E47"/>
  <c r="E48"/>
  <c r="E49"/>
  <c r="F49" s="1"/>
  <c r="E50"/>
  <c r="F50" s="1"/>
  <c r="E51"/>
  <c r="E52"/>
  <c r="F52" s="1"/>
  <c r="E53"/>
  <c r="F53" s="1"/>
  <c r="E54"/>
  <c r="F54" s="1"/>
  <c r="E55"/>
  <c r="E56"/>
  <c r="E57"/>
  <c r="E58"/>
  <c r="E59"/>
  <c r="E60"/>
  <c r="E61"/>
  <c r="E62"/>
  <c r="F62" s="1"/>
  <c r="E63"/>
  <c r="F63" s="1"/>
  <c r="E64"/>
  <c r="F64" s="1"/>
  <c r="E65"/>
  <c r="F65" s="1"/>
  <c r="F10" i="24" l="1"/>
  <c r="L8"/>
  <c r="M8" s="1"/>
  <c r="E173" i="29"/>
  <c r="F173" s="1"/>
  <c r="J28" i="24"/>
  <c r="L10" l="1"/>
  <c r="M10" s="1"/>
  <c r="F12"/>
  <c r="J26"/>
  <c r="J24"/>
  <c r="J22"/>
  <c r="J20"/>
  <c r="J18"/>
  <c r="J16"/>
  <c r="J14"/>
  <c r="J12"/>
  <c r="J10"/>
  <c r="J8"/>
  <c r="J6"/>
  <c r="I28"/>
  <c r="H28"/>
  <c r="I26"/>
  <c r="H26"/>
  <c r="I24"/>
  <c r="H24"/>
  <c r="I22"/>
  <c r="H22"/>
  <c r="I20"/>
  <c r="H20"/>
  <c r="I18"/>
  <c r="H18"/>
  <c r="I16"/>
  <c r="H16"/>
  <c r="I14"/>
  <c r="H14"/>
  <c r="I12"/>
  <c r="H12"/>
  <c r="I10"/>
  <c r="H10"/>
  <c r="I8"/>
  <c r="H8"/>
  <c r="I6"/>
  <c r="D6" s="1"/>
  <c r="H6"/>
  <c r="C6" s="1"/>
  <c r="D22" i="34"/>
  <c r="C22"/>
  <c r="E21"/>
  <c r="L12" i="24" l="1"/>
  <c r="M12" s="1"/>
  <c r="F14"/>
  <c r="E22" i="34"/>
  <c r="F22" s="1"/>
  <c r="F21"/>
  <c r="D8" i="24"/>
  <c r="D10" s="1"/>
  <c r="D12" s="1"/>
  <c r="D14" s="1"/>
  <c r="D16" s="1"/>
  <c r="D18" s="1"/>
  <c r="D20" s="1"/>
  <c r="D22" s="1"/>
  <c r="D24" s="1"/>
  <c r="D26" s="1"/>
  <c r="D28" s="1"/>
  <c r="C8"/>
  <c r="C10" s="1"/>
  <c r="C12" s="1"/>
  <c r="C14" s="1"/>
  <c r="C16" s="1"/>
  <c r="C18" s="1"/>
  <c r="C20" s="1"/>
  <c r="C22" s="1"/>
  <c r="C24" s="1"/>
  <c r="C26" s="1"/>
  <c r="C28" s="1"/>
  <c r="C22" i="33"/>
  <c r="F2"/>
  <c r="E360" i="29"/>
  <c r="F360" s="1"/>
  <c r="E324"/>
  <c r="F324" s="1"/>
  <c r="E302"/>
  <c r="F302" s="1"/>
  <c r="E274"/>
  <c r="F274" s="1"/>
  <c r="E232"/>
  <c r="F232" s="1"/>
  <c r="E228"/>
  <c r="E227"/>
  <c r="E226"/>
  <c r="E225"/>
  <c r="E224"/>
  <c r="E223"/>
  <c r="E222"/>
  <c r="E221"/>
  <c r="E220"/>
  <c r="E219"/>
  <c r="E218"/>
  <c r="E217"/>
  <c r="E216"/>
  <c r="E215"/>
  <c r="E214"/>
  <c r="E213"/>
  <c r="F213" s="1"/>
  <c r="E212"/>
  <c r="F212" s="1"/>
  <c r="E211"/>
  <c r="F211" s="1"/>
  <c r="E210"/>
  <c r="F210" s="1"/>
  <c r="E209"/>
  <c r="F209" s="1"/>
  <c r="E208"/>
  <c r="F208" s="1"/>
  <c r="E207"/>
  <c r="F207" s="1"/>
  <c r="E206"/>
  <c r="F206" s="1"/>
  <c r="E205"/>
  <c r="F205" s="1"/>
  <c r="E204"/>
  <c r="F204" s="1"/>
  <c r="E203"/>
  <c r="F203" s="1"/>
  <c r="E202"/>
  <c r="F202" s="1"/>
  <c r="E201"/>
  <c r="F201" s="1"/>
  <c r="E200"/>
  <c r="F200" s="1"/>
  <c r="E199"/>
  <c r="F199" s="1"/>
  <c r="E198"/>
  <c r="F198" s="1"/>
  <c r="E197"/>
  <c r="F197" s="1"/>
  <c r="E196"/>
  <c r="F196" s="1"/>
  <c r="E195"/>
  <c r="F195" s="1"/>
  <c r="E194"/>
  <c r="F194" s="1"/>
  <c r="E193"/>
  <c r="F193" s="1"/>
  <c r="E192"/>
  <c r="F192" s="1"/>
  <c r="E191"/>
  <c r="F191" s="1"/>
  <c r="E190"/>
  <c r="F190" s="1"/>
  <c r="E189"/>
  <c r="F189" s="1"/>
  <c r="E188"/>
  <c r="F188" s="1"/>
  <c r="E187"/>
  <c r="F187" s="1"/>
  <c r="E186"/>
  <c r="F186" s="1"/>
  <c r="E185"/>
  <c r="F185" s="1"/>
  <c r="E184"/>
  <c r="F184" s="1"/>
  <c r="E183"/>
  <c r="F183" s="1"/>
  <c r="E182"/>
  <c r="F182" s="1"/>
  <c r="E181"/>
  <c r="F181" s="1"/>
  <c r="E180"/>
  <c r="F180" s="1"/>
  <c r="E179"/>
  <c r="F179" s="1"/>
  <c r="E178"/>
  <c r="F178" s="1"/>
  <c r="E177"/>
  <c r="F177" s="1"/>
  <c r="E176"/>
  <c r="F176" s="1"/>
  <c r="E171"/>
  <c r="F171" s="1"/>
  <c r="E170"/>
  <c r="F170" s="1"/>
  <c r="E169"/>
  <c r="F169" s="1"/>
  <c r="E168"/>
  <c r="F168" s="1"/>
  <c r="E167"/>
  <c r="F167" s="1"/>
  <c r="E166"/>
  <c r="F166" s="1"/>
  <c r="E165"/>
  <c r="F165" s="1"/>
  <c r="E164"/>
  <c r="F164" s="1"/>
  <c r="E163"/>
  <c r="E157"/>
  <c r="E156"/>
  <c r="F156" s="1"/>
  <c r="E155"/>
  <c r="F155" s="1"/>
  <c r="E154"/>
  <c r="F154" s="1"/>
  <c r="E153"/>
  <c r="F153" s="1"/>
  <c r="E152"/>
  <c r="F152" s="1"/>
  <c r="E151"/>
  <c r="F151" s="1"/>
  <c r="E150"/>
  <c r="F150" s="1"/>
  <c r="E149"/>
  <c r="F149" s="1"/>
  <c r="E147"/>
  <c r="F147" s="1"/>
  <c r="E146"/>
  <c r="F146" s="1"/>
  <c r="E145"/>
  <c r="F145" s="1"/>
  <c r="E144"/>
  <c r="F144" s="1"/>
  <c r="E143"/>
  <c r="F143" s="1"/>
  <c r="E142"/>
  <c r="F142" s="1"/>
  <c r="E141"/>
  <c r="F141" s="1"/>
  <c r="E140"/>
  <c r="F140" s="1"/>
  <c r="E139"/>
  <c r="F139" s="1"/>
  <c r="E138"/>
  <c r="F138" s="1"/>
  <c r="E137"/>
  <c r="F137" s="1"/>
  <c r="E136"/>
  <c r="F136" s="1"/>
  <c r="E135"/>
  <c r="F135" s="1"/>
  <c r="E134"/>
  <c r="F134" s="1"/>
  <c r="E133"/>
  <c r="F133" s="1"/>
  <c r="E132"/>
  <c r="F132" s="1"/>
  <c r="E131"/>
  <c r="F131" s="1"/>
  <c r="E130"/>
  <c r="F130" s="1"/>
  <c r="E129"/>
  <c r="F129" s="1"/>
  <c r="E128"/>
  <c r="F128" s="1"/>
  <c r="E127"/>
  <c r="F127" s="1"/>
  <c r="E126"/>
  <c r="F126" s="1"/>
  <c r="E125"/>
  <c r="F125" s="1"/>
  <c r="E124"/>
  <c r="F124" s="1"/>
  <c r="E120"/>
  <c r="E119"/>
  <c r="F119" s="1"/>
  <c r="E118"/>
  <c r="F118" s="1"/>
  <c r="E117"/>
  <c r="E116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E97"/>
  <c r="E96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3"/>
  <c r="F83" s="1"/>
  <c r="E82"/>
  <c r="F82" s="1"/>
  <c r="E81"/>
  <c r="F81" s="1"/>
  <c r="E80"/>
  <c r="F80" s="1"/>
  <c r="E79"/>
  <c r="F79" s="1"/>
  <c r="E78"/>
  <c r="F78" s="1"/>
  <c r="E77"/>
  <c r="F77" s="1"/>
  <c r="E76"/>
  <c r="F76" s="1"/>
  <c r="E75"/>
  <c r="F75" s="1"/>
  <c r="E74"/>
  <c r="F74" s="1"/>
  <c r="E73"/>
  <c r="F73" s="1"/>
  <c r="E72"/>
  <c r="E71"/>
  <c r="E70"/>
  <c r="F70" s="1"/>
  <c r="D373"/>
  <c r="D16" s="1"/>
  <c r="C373"/>
  <c r="D357"/>
  <c r="D15" s="1"/>
  <c r="C357"/>
  <c r="C15" s="1"/>
  <c r="D321"/>
  <c r="D14" s="1"/>
  <c r="C321"/>
  <c r="C14" s="1"/>
  <c r="D299"/>
  <c r="D13" s="1"/>
  <c r="C299"/>
  <c r="D271"/>
  <c r="D12" s="1"/>
  <c r="C271"/>
  <c r="C12" s="1"/>
  <c r="D229"/>
  <c r="D11" s="1"/>
  <c r="C229"/>
  <c r="C11" s="1"/>
  <c r="D9"/>
  <c r="C9"/>
  <c r="D121"/>
  <c r="D8" s="1"/>
  <c r="C121"/>
  <c r="C8" s="1"/>
  <c r="F16" i="24" l="1"/>
  <c r="L14"/>
  <c r="M14" s="1"/>
  <c r="E22" i="33"/>
  <c r="F22" s="1"/>
  <c r="C13" i="29"/>
  <c r="E299"/>
  <c r="F299" s="1"/>
  <c r="E373"/>
  <c r="F373" s="1"/>
  <c r="C16"/>
  <c r="E172"/>
  <c r="F172" s="1"/>
  <c r="E229"/>
  <c r="F229" s="1"/>
  <c r="E271"/>
  <c r="F271" s="1"/>
  <c r="E321"/>
  <c r="F321" s="1"/>
  <c r="E357"/>
  <c r="F357" s="1"/>
  <c r="E121"/>
  <c r="F121" s="1"/>
  <c r="E160"/>
  <c r="F160" s="1"/>
  <c r="L16" i="24" l="1"/>
  <c r="M16" s="1"/>
  <c r="F18"/>
  <c r="E66" i="29"/>
  <c r="F66" s="1"/>
  <c r="C3"/>
  <c r="D17"/>
  <c r="D3"/>
  <c r="E6" i="24"/>
  <c r="J31"/>
  <c r="E14" i="29"/>
  <c r="F14" s="1"/>
  <c r="E13"/>
  <c r="F13" s="1"/>
  <c r="E12"/>
  <c r="F12" s="1"/>
  <c r="E11"/>
  <c r="F11" s="1"/>
  <c r="E10"/>
  <c r="F10" s="1"/>
  <c r="E9"/>
  <c r="F9" s="1"/>
  <c r="E8"/>
  <c r="F8" s="1"/>
  <c r="I31" i="24"/>
  <c r="H31"/>
  <c r="G31"/>
  <c r="L18" l="1"/>
  <c r="M18" s="1"/>
  <c r="F20"/>
  <c r="E10"/>
  <c r="E15" i="29"/>
  <c r="F15" s="1"/>
  <c r="E16"/>
  <c r="F16" s="1"/>
  <c r="K31" i="24"/>
  <c r="L20" l="1"/>
  <c r="M20" s="1"/>
  <c r="F22"/>
  <c r="E12"/>
  <c r="L22" l="1"/>
  <c r="M22" s="1"/>
  <c r="F24"/>
  <c r="E14"/>
  <c r="F26" l="1"/>
  <c r="L24"/>
  <c r="M24" s="1"/>
  <c r="E16"/>
  <c r="G3"/>
  <c r="E23" i="4"/>
  <c r="F23" s="1"/>
  <c r="L26" i="24" l="1"/>
  <c r="M26" s="1"/>
  <c r="F28"/>
  <c r="E18"/>
  <c r="C3"/>
  <c r="F31" l="1"/>
  <c r="L28"/>
  <c r="M28" s="1"/>
  <c r="E20"/>
  <c r="D3"/>
  <c r="E22" l="1"/>
  <c r="E3"/>
  <c r="E24" l="1"/>
  <c r="E26" s="1"/>
  <c r="C17" i="29"/>
  <c r="E17" s="1"/>
  <c r="E6"/>
  <c r="F6" s="1"/>
  <c r="E3"/>
  <c r="F3" s="1"/>
  <c r="E28" i="24" l="1"/>
  <c r="F17" i="29"/>
</calcChain>
</file>

<file path=xl/comments1.xml><?xml version="1.0" encoding="utf-8"?>
<comments xmlns="http://schemas.openxmlformats.org/spreadsheetml/2006/main">
  <authors>
    <author>jema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-430 avser 2012</t>
        </r>
      </text>
    </comment>
    <comment ref="I6" authorId="0">
      <text>
        <r>
          <rPr>
            <sz val="9"/>
            <color indexed="81"/>
            <rFont val="Tahoma"/>
            <family val="2"/>
          </rPr>
          <t xml:space="preserve">Kontoret stängt 21/12 -
Sista veckan i dec 2013 reggades först i jan 2014
</t>
        </r>
      </text>
    </comment>
    <comment ref="B14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B16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B18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B20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B22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B24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B26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</commentList>
</comments>
</file>

<file path=xl/sharedStrings.xml><?xml version="1.0" encoding="utf-8"?>
<sst xmlns="http://schemas.openxmlformats.org/spreadsheetml/2006/main" count="804" uniqueCount="384">
  <si>
    <t>TOTALT</t>
  </si>
  <si>
    <t>Ändr (st)</t>
  </si>
  <si>
    <t>Ändr (%)</t>
  </si>
  <si>
    <t>Rasnamn</t>
  </si>
  <si>
    <t>GOLDEN RETRIEVER</t>
  </si>
  <si>
    <t>LABRADOR RETRIEVER</t>
  </si>
  <si>
    <t>JÄMTHUND</t>
  </si>
  <si>
    <t>TAX, STRÄVHÅRIG NORMALSTOR</t>
  </si>
  <si>
    <t>DREVER</t>
  </si>
  <si>
    <t>ROTTWEILER</t>
  </si>
  <si>
    <t>CAVALIER KING CHARLES SPANIEL</t>
  </si>
  <si>
    <t>COCKER SPANIEL</t>
  </si>
  <si>
    <t>ENGELSK SPRINGER SPANIEL</t>
  </si>
  <si>
    <t>COLLIE, LÅNGHÅRIG</t>
  </si>
  <si>
    <t>SHETLAND SHEEPDOG</t>
  </si>
  <si>
    <t>FLATCOATED RETRIEVER</t>
  </si>
  <si>
    <t>HAMILTONSTÖVARE</t>
  </si>
  <si>
    <t>IRISH SOFTCOATED WHEATEN TERRIER</t>
  </si>
  <si>
    <t>BORDER COLLIE</t>
  </si>
  <si>
    <t>FINSK STÖVARE</t>
  </si>
  <si>
    <t>BERNER SENNENHUND</t>
  </si>
  <si>
    <t>BOXER</t>
  </si>
  <si>
    <t>SUMMA</t>
  </si>
  <si>
    <t>DALMATINER</t>
  </si>
  <si>
    <t>BICHON FRISÉ</t>
  </si>
  <si>
    <t>SHIH TZU</t>
  </si>
  <si>
    <t>WACHTELHUND</t>
  </si>
  <si>
    <t>IRLÄNDSK RÖD SETTER</t>
  </si>
  <si>
    <t>TIBETANSK SPANIEL</t>
  </si>
  <si>
    <t>NORRBOTTENSPETS</t>
  </si>
  <si>
    <t>BEAGLE</t>
  </si>
  <si>
    <t>WELSH SPRINGER SPANIEL</t>
  </si>
  <si>
    <t>BICHON HAVANAIS</t>
  </si>
  <si>
    <t>PAPILLON</t>
  </si>
  <si>
    <t>FINSK LAPPHUND</t>
  </si>
  <si>
    <t>TAX, LÅNGHÅRIG NORMALSTOR</t>
  </si>
  <si>
    <t>BASSET ARTÉSIEN NORMAND</t>
  </si>
  <si>
    <t>KLEINER MüNSTERLÄNDER</t>
  </si>
  <si>
    <t>VÄSTGÖTASPETS</t>
  </si>
  <si>
    <t>KORTHÅRIG VORSTEH</t>
  </si>
  <si>
    <t>AMERIKANSK COCKER SPANIEL</t>
  </si>
  <si>
    <t>JAPANSK SPETS</t>
  </si>
  <si>
    <t>ENGELSK BULLDOGG</t>
  </si>
  <si>
    <t>TYSK JAKTTERRIER</t>
  </si>
  <si>
    <t>RIESENSCHNAUZER, SVART</t>
  </si>
  <si>
    <t>SCHILLERSTÖVARE</t>
  </si>
  <si>
    <t>CHIHUAHUA, LÅNGHÅRIG</t>
  </si>
  <si>
    <t>SKOTSK TERRIER</t>
  </si>
  <si>
    <t>BASSET HOUND</t>
  </si>
  <si>
    <t>BRIARD</t>
  </si>
  <si>
    <t>GRAND DANOIS</t>
  </si>
  <si>
    <t>NORSK BUHUND</t>
  </si>
  <si>
    <t>ISLÄNDSK FÅRHUND</t>
  </si>
  <si>
    <t>KUVASZ</t>
  </si>
  <si>
    <t>KARELSK BJÖRNHUND</t>
  </si>
  <si>
    <t>DUNKERSTÖVARE</t>
  </si>
  <si>
    <t>COLLIE, KORTHÅRIG</t>
  </si>
  <si>
    <t>SILKY TERRIER</t>
  </si>
  <si>
    <t>PEKINGESE</t>
  </si>
  <si>
    <t>BEAUCERON</t>
  </si>
  <si>
    <t>TAX, KORTHÅRIG DVÄRG</t>
  </si>
  <si>
    <t>TIBETANSK TERRIER</t>
  </si>
  <si>
    <t>IRLÄNDSK VARGHUND</t>
  </si>
  <si>
    <t>BULLMASTIFF</t>
  </si>
  <si>
    <t>LEONBERGER</t>
  </si>
  <si>
    <t>PYRENÉERHUND</t>
  </si>
  <si>
    <t>DVÄRGPINSCHER</t>
  </si>
  <si>
    <t>BULLTERRIER</t>
  </si>
  <si>
    <t>BELGISK VALLHUND/ GROENENDAEL</t>
  </si>
  <si>
    <t>SANKT BERNHARDSHUND, LÅNGHÅRIG</t>
  </si>
  <si>
    <t>IRLÄNDSK RÖD OCH VIT SETTER</t>
  </si>
  <si>
    <t>LANCASHIRE HEELER</t>
  </si>
  <si>
    <t>GRÖNLANDSHUND</t>
  </si>
  <si>
    <t>SVENSK LAPPHUND</t>
  </si>
  <si>
    <t>TAX, LÅNGHÅRIG DVÄRG</t>
  </si>
  <si>
    <t>BELGISK VALLHUND/ LAEKENOIS</t>
  </si>
  <si>
    <t>CLUMBER SPANIEL</t>
  </si>
  <si>
    <t>GROSSER MüNSTERLÄNDER</t>
  </si>
  <si>
    <t>SKOTSK HJORTHUND</t>
  </si>
  <si>
    <t>RIESENSCHNAUZER, PEPPAR &amp; SALT</t>
  </si>
  <si>
    <t>KEESHOND</t>
  </si>
  <si>
    <t>DOGUE DE BORDEAUX</t>
  </si>
  <si>
    <t>LAPSK VALLHUND</t>
  </si>
  <si>
    <t>KERRY BLUE TERRIER</t>
  </si>
  <si>
    <t>STRÄVHÅRIG VORSTEH</t>
  </si>
  <si>
    <t>SLOUGHI</t>
  </si>
  <si>
    <t>WELSHTERRIER</t>
  </si>
  <si>
    <t>BOLOGNESE</t>
  </si>
  <si>
    <t>LÖWCHEN</t>
  </si>
  <si>
    <t>ITALIENSK VINTHUND</t>
  </si>
  <si>
    <t>IRLÄNDSK VATTENSPANIEL</t>
  </si>
  <si>
    <t>MALTESER</t>
  </si>
  <si>
    <t>SCHIPPERKE</t>
  </si>
  <si>
    <t>GRAND BASSET GRIFFON VENDÉEN</t>
  </si>
  <si>
    <t>BRACCO ITALIANO</t>
  </si>
  <si>
    <t>WEIMARANER, LÅNGHÅRIG</t>
  </si>
  <si>
    <t>CHESAPEAKE BAY RETRIEVER</t>
  </si>
  <si>
    <t>MOPS</t>
  </si>
  <si>
    <t>ENTLEBUCHER SENNENHUND</t>
  </si>
  <si>
    <t>GROSSER SCHWEIZER SENNENHUND</t>
  </si>
  <si>
    <t>LANDSEER</t>
  </si>
  <si>
    <t>BEDLINGTONTERRIER</t>
  </si>
  <si>
    <t>TAX, KORTHÅRIG KANIN</t>
  </si>
  <si>
    <t>AKITA</t>
  </si>
  <si>
    <t>THAI RIDGEBACK DOG</t>
  </si>
  <si>
    <t>MASTINO NAPOLETANO</t>
  </si>
  <si>
    <t>IRISH GLEN OF IMAAL TERRIER</t>
  </si>
  <si>
    <t>NORSK LUNDEHUND</t>
  </si>
  <si>
    <t>JAPANESE CHIN</t>
  </si>
  <si>
    <t>KOMONDOR</t>
  </si>
  <si>
    <t>LAKELANDTERRIER</t>
  </si>
  <si>
    <t>BASENJI</t>
  </si>
  <si>
    <t>TYSK SPETS/ KLEINSPITZ</t>
  </si>
  <si>
    <t>HANNOVERANSK VILTSPÅRHUND</t>
  </si>
  <si>
    <t>PETIT BRABANCON</t>
  </si>
  <si>
    <t>FARAOHUND</t>
  </si>
  <si>
    <t>WELSH CORGI CARDIGAN</t>
  </si>
  <si>
    <t>CAO DA SERRA DA ESTRELA, PELO COMPR</t>
  </si>
  <si>
    <t>GORDONSETTER</t>
  </si>
  <si>
    <t>PODENGO PORTUGUES, LISO/PEQUENO</t>
  </si>
  <si>
    <t>PULI</t>
  </si>
  <si>
    <t>MANCHESTERTERRIER</t>
  </si>
  <si>
    <t>SKYETERRIER</t>
  </si>
  <si>
    <t>HOVAWART</t>
  </si>
  <si>
    <t>VÄSTSIBIRISK LAJKA</t>
  </si>
  <si>
    <t>ANATOLISK HERDEHUND</t>
  </si>
  <si>
    <t>CANE CORSO</t>
  </si>
  <si>
    <t>SEALYHAMTERRIER</t>
  </si>
  <si>
    <t>TAX, LÅNGHÅRIG KANIN</t>
  </si>
  <si>
    <t>NORSK ÄLGHUND, SVART</t>
  </si>
  <si>
    <t>ALPENLÄNDISCHE DACHSBRACKE</t>
  </si>
  <si>
    <t>BAYERSK VILTSPÅRHUND</t>
  </si>
  <si>
    <t>NOVA SCOTIA DUCK TOLLING RETRIEVER</t>
  </si>
  <si>
    <t>GRIFFON BELGE</t>
  </si>
  <si>
    <t>BORZOI</t>
  </si>
  <si>
    <t>ENGLISH TOY TERRIER</t>
  </si>
  <si>
    <t>TAX, STRÄVHÅRIG KANIN</t>
  </si>
  <si>
    <t>GRIFFON BRUXELLOIS</t>
  </si>
  <si>
    <t>DOGO ARGENTINO</t>
  </si>
  <si>
    <t>AUSTRALIAN SHEPHERD</t>
  </si>
  <si>
    <t>MUDI</t>
  </si>
  <si>
    <t>AFFENPINSCHER</t>
  </si>
  <si>
    <t>MASTIFF</t>
  </si>
  <si>
    <t>STAFFORDSHIRE BULLTERRIER</t>
  </si>
  <si>
    <t>SIBERIAN HUSKY</t>
  </si>
  <si>
    <t>BERGAMASCO</t>
  </si>
  <si>
    <t>POINTER</t>
  </si>
  <si>
    <t>WEIMARANER, KORTHÅRIG</t>
  </si>
  <si>
    <t>KROMFOHRLÄNDER</t>
  </si>
  <si>
    <t>VOLPINO ITALIANO</t>
  </si>
  <si>
    <t>UNGERSK VIZSLA, KORTHÅRIG</t>
  </si>
  <si>
    <t>WEST HIGHLAND WHITE TERRIER</t>
  </si>
  <si>
    <t>KING CHARLES SPANIEL</t>
  </si>
  <si>
    <t>CAIRNTERRIER</t>
  </si>
  <si>
    <t>TYSK SPETS/ MITTELSPITZ</t>
  </si>
  <si>
    <t>BRETON</t>
  </si>
  <si>
    <t>DANDIE DINMONT TERRIER</t>
  </si>
  <si>
    <t>BELGISK VALLHUND/ TERVUEREN</t>
  </si>
  <si>
    <t>PUMI</t>
  </si>
  <si>
    <t>FIELD SPANIEL</t>
  </si>
  <si>
    <t>PYRENEISK MASTIFF</t>
  </si>
  <si>
    <t>BORDERTERRIER</t>
  </si>
  <si>
    <t>IRLÄNDSK TERRIER</t>
  </si>
  <si>
    <t>CURLY COATED RETRIEVER</t>
  </si>
  <si>
    <t>AFGHANHUND</t>
  </si>
  <si>
    <t>AMERICAN STAFFORDSHIRE TERRIER</t>
  </si>
  <si>
    <t>CESKYTERRIER</t>
  </si>
  <si>
    <t>TAX, STRÄVHÅRIG DVÄRG</t>
  </si>
  <si>
    <t>FINSK SPETS</t>
  </si>
  <si>
    <t>BASSET FAUVE DE BRETAGNE</t>
  </si>
  <si>
    <t>GALGO ESPANOL</t>
  </si>
  <si>
    <t>POLSKI OWCZAREK NIZINNY</t>
  </si>
  <si>
    <t>LÅNGHÅRIG VORSTEH</t>
  </si>
  <si>
    <t>BEARDED COLLIE</t>
  </si>
  <si>
    <t>SCHAPENDOES</t>
  </si>
  <si>
    <t>SHIBA</t>
  </si>
  <si>
    <t>PORTUGISISK VATTENHUND</t>
  </si>
  <si>
    <t>OLD ENGLISH SHEEPDOG</t>
  </si>
  <si>
    <t>SHAR PEI</t>
  </si>
  <si>
    <t>TIBETANSK MASTIFF</t>
  </si>
  <si>
    <t>NORWICHTERRIER</t>
  </si>
  <si>
    <t>EURASIER</t>
  </si>
  <si>
    <t>ÖSTSIBIRISK LAJKA</t>
  </si>
  <si>
    <t>PERRO DE AGUA ESPANOL</t>
  </si>
  <si>
    <t>DVÄRGSCHNAUZER, VIT</t>
  </si>
  <si>
    <t>SANKT BERNHARDSHUND, KORTHÅRIG</t>
  </si>
  <si>
    <t>LAGOTTO ROMAGNOLO</t>
  </si>
  <si>
    <t>COTON DE TULÉAR</t>
  </si>
  <si>
    <t>LHASA APSO</t>
  </si>
  <si>
    <t>GREYHOUND</t>
  </si>
  <si>
    <t>SPINONE</t>
  </si>
  <si>
    <t>SCHWEIZISKA STÖVARE/ LUZERNER</t>
  </si>
  <si>
    <t>NEWFOUNDLANDSHUND</t>
  </si>
  <si>
    <t>SAMOJEDHUND</t>
  </si>
  <si>
    <t>CHIHUAHUA, KORTHÅRIG</t>
  </si>
  <si>
    <t>WELSH CORGI PEMBROKE</t>
  </si>
  <si>
    <t>SVENSK VIT ÄLGHUND</t>
  </si>
  <si>
    <t>BOSTONTERRIER</t>
  </si>
  <si>
    <t>AUSTRALISK TERRIER</t>
  </si>
  <si>
    <t>WHIPPET</t>
  </si>
  <si>
    <t>DVÄRGSCHNAUZER, SVART &amp; SILVER</t>
  </si>
  <si>
    <t>BELGISK VALLHUND/ MALINOIS</t>
  </si>
  <si>
    <t>NORFOLKTERRIER</t>
  </si>
  <si>
    <t>DVÄRGSCHNAUZER, PEPPAR &amp; SALT</t>
  </si>
  <si>
    <t>BOUVIER DES FLANDRES</t>
  </si>
  <si>
    <t>AIREDALETERRIER</t>
  </si>
  <si>
    <t>DVÄRGSCHNAUZER, SVART</t>
  </si>
  <si>
    <t>FRANSK BULLDOGG</t>
  </si>
  <si>
    <t>ALASKAN MALAMUTE</t>
  </si>
  <si>
    <t>PETIT BASSET GRIFFON VENDÉEN</t>
  </si>
  <si>
    <t>SMÅLANDSSTÖVARE</t>
  </si>
  <si>
    <t>YORKSHIRETERRIER</t>
  </si>
  <si>
    <t>RHODESIAN RIDGEBACK</t>
  </si>
  <si>
    <t>ENGELSK SETTER</t>
  </si>
  <si>
    <t>DOBERMANN</t>
  </si>
  <si>
    <t>TAX, KORTHÅRIG NORMALSTOR</t>
  </si>
  <si>
    <t>AUSTRALIAN CATTLEDOG</t>
  </si>
  <si>
    <t>AUSTRALIAN KELPIE</t>
  </si>
  <si>
    <t>VIT HERDEHUND</t>
  </si>
  <si>
    <t>SLÄTHÅRIG FOXTERRIER</t>
  </si>
  <si>
    <t>STRÄVHÅRIG FOXTERRIER</t>
  </si>
  <si>
    <t>HÄLLEFORSHUND</t>
  </si>
  <si>
    <t>GAMMEL DANSK HÖNSEHUND</t>
  </si>
  <si>
    <t>CHINESE CRESTED DOG</t>
  </si>
  <si>
    <t>BROHOLMER</t>
  </si>
  <si>
    <t>PINSCHER</t>
  </si>
  <si>
    <t>SCHNAUZER, PEPPAR &amp; SALT</t>
  </si>
  <si>
    <t>SCHNAUZER, SVART</t>
  </si>
  <si>
    <t>PARSON RUSSELL TERRIER</t>
  </si>
  <si>
    <t>JACK RUSSELL TERRIER</t>
  </si>
  <si>
    <t>PODENGO PORTUGUES, CERDOSO/PEQUENO</t>
  </si>
  <si>
    <t>BLODHUND</t>
  </si>
  <si>
    <t>SUMMA Top 20</t>
  </si>
  <si>
    <t>KAVKAZSKAJA OVTJARKA</t>
  </si>
  <si>
    <t>RUSSKAJA GONTJAJA</t>
  </si>
  <si>
    <t>CANAAN DOG</t>
  </si>
  <si>
    <t>POMERANIAN</t>
  </si>
  <si>
    <t>BARBET</t>
  </si>
  <si>
    <t>MINIATYRBULLTERRIER</t>
  </si>
  <si>
    <t>BERGER PICARD</t>
  </si>
  <si>
    <t>HOLLANDSE HERDERSHOND, KORTHÅRIG</t>
  </si>
  <si>
    <t>MAREMMANO ABRUZZESE</t>
  </si>
  <si>
    <t>TOSA</t>
  </si>
  <si>
    <t>CHOW CHOW</t>
  </si>
  <si>
    <t>GRIFFON FAUVE DE BRETAGNE</t>
  </si>
  <si>
    <t>DRENTSCHE PATRIJSHOND</t>
  </si>
  <si>
    <t>UNGERSK VIZSLA, STRÄVHÅRIG</t>
  </si>
  <si>
    <t>AUSTRALIAN STOCK DOG/WORKING KELPIE</t>
  </si>
  <si>
    <t>CIRNECO DELL'ETNA</t>
  </si>
  <si>
    <t>PERRO SIN PELO DEL PERÚ, MÉDIO</t>
  </si>
  <si>
    <t>AMERICAN AKITA</t>
  </si>
  <si>
    <t>GRIFFON NIVERNAIS</t>
  </si>
  <si>
    <t>SLOVENSKÝ KOPOV</t>
  </si>
  <si>
    <t>PUDEL, DVÄRG</t>
  </si>
  <si>
    <t>PUDEL, MELLAN</t>
  </si>
  <si>
    <t>PUDEL, TOY</t>
  </si>
  <si>
    <t>RUSSKIY TOY</t>
  </si>
  <si>
    <t>MAGYAR AGAR</t>
  </si>
  <si>
    <t>GOS D'ATURA CATALÁ</t>
  </si>
  <si>
    <t>BERGER DES PYRÉNÉES À POIL LONG</t>
  </si>
  <si>
    <t>BERGER DES PYRÉNÉES À FACE RASE</t>
  </si>
  <si>
    <t>SREDNEASIATSKAJA OVTJARKA</t>
  </si>
  <si>
    <t>DOGO CANARIO</t>
  </si>
  <si>
    <t>TERRIER BRASILEIRO</t>
  </si>
  <si>
    <t>NORSK ÄLGHUND, GRÅ (GRÅHUND)</t>
  </si>
  <si>
    <t>RYSK-EUROPEISK LAJKA</t>
  </si>
  <si>
    <t>POSAVSKI GONIC</t>
  </si>
  <si>
    <t>PHALÈNE</t>
  </si>
  <si>
    <t>PUDEL, STOR</t>
  </si>
  <si>
    <t>PRAZSKÝ KRYSARÍK</t>
  </si>
  <si>
    <t>RUSSKAYA TSVETNAYA BOLONKA</t>
  </si>
  <si>
    <t>AZAWAKH</t>
  </si>
  <si>
    <t>MASTÍN ESPANOL</t>
  </si>
  <si>
    <t>DANSK-SVENSK GÅRDSHUND</t>
  </si>
  <si>
    <t>PERRO DOGO MALLORQUÍN/CA DE BOU</t>
  </si>
  <si>
    <t>BLACK AND TAN COONHOUND</t>
  </si>
  <si>
    <t>PLOTT</t>
  </si>
  <si>
    <t>AMERICAN FOXHOUND</t>
  </si>
  <si>
    <t>HOLLANDSE HERDERSHOND, LÅNGHÅRIG</t>
  </si>
  <si>
    <t>CIMARRÓN URUGUAYO</t>
  </si>
  <si>
    <t>GOTLANDSSTÖVARE</t>
  </si>
  <si>
    <t>*)</t>
  </si>
  <si>
    <t>BLUETICK COONHOUND</t>
  </si>
  <si>
    <t>CHODSKÝ PES</t>
  </si>
  <si>
    <t>Månad</t>
  </si>
  <si>
    <t>Totalt</t>
  </si>
  <si>
    <t>Jämf (st)</t>
  </si>
  <si>
    <t>Jämf (%)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</si>
  <si>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</si>
  <si>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</si>
  <si>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</si>
  <si>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</si>
  <si>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</si>
  <si>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</si>
  <si>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</si>
  <si>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</si>
  <si>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</si>
  <si>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</si>
  <si>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</si>
  <si>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</si>
  <si>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TENTERFIELD TERRIER</t>
  </si>
  <si>
    <t>PERRO SIN PELO DEL PERÚ, PEQUENO</t>
  </si>
  <si>
    <t>PODENCO IBICENCO, KORTHÅRIG</t>
  </si>
  <si>
    <t>Per månad</t>
  </si>
  <si>
    <t>CHART POLSKI</t>
  </si>
  <si>
    <t>SALUKI</t>
  </si>
  <si>
    <t>TYSK SCHÄFERHUND</t>
  </si>
  <si>
    <t>RYSK SVART TERRIER</t>
  </si>
  <si>
    <t>PERRO SIN PELO DEL PERÚ, GRANDE</t>
  </si>
  <si>
    <t>THAI BANGKAEW DOG</t>
  </si>
  <si>
    <t>BOSANSKI OSTRODLAKI GONIC-BARAK</t>
  </si>
  <si>
    <t>OTTERHOUND</t>
  </si>
  <si>
    <t>GONCZY POLSKI</t>
  </si>
  <si>
    <t>PERDIGUEIRO PORTUGUES</t>
  </si>
  <si>
    <t>SLOVENSKÝ HRUBOSRSTY STAVAC (OHAR)</t>
  </si>
  <si>
    <t>NEDERLANDSE KOOIKERHONDJE</t>
  </si>
  <si>
    <t>Grupp / Ras</t>
  </si>
  <si>
    <t xml:space="preserve">      hundar samt sennenhundar</t>
  </si>
  <si>
    <t>Grupp  1    Vall-, boskaps- och herdehundar</t>
  </si>
  <si>
    <t>Grupp  3   Terrier</t>
  </si>
  <si>
    <t>Grupp  4  Taxar</t>
  </si>
  <si>
    <t>Grupp  5   Spetsar och raser av urhundstyp</t>
  </si>
  <si>
    <t>Grupp  6   Drivande hundar samt sök- och spårhundar</t>
  </si>
  <si>
    <t>Grupp  7   Stående fågelhundar</t>
  </si>
  <si>
    <t>Grupp  8   Stötande, apporterande och vattenhundar</t>
  </si>
  <si>
    <t>Grupp  9   Sällskapshundar</t>
  </si>
  <si>
    <t>Grupp 10   Vinthundar</t>
  </si>
  <si>
    <t>CESKOSLOVENSKÝ VLCIAK</t>
  </si>
  <si>
    <t>FILA BRASILEIRO</t>
  </si>
  <si>
    <t>Grupp  2  Schnauzer och pinscher, molosser och bergshundar samt sennenhundar</t>
  </si>
  <si>
    <t>Grupp</t>
  </si>
  <si>
    <t>KAI</t>
  </si>
  <si>
    <t>PODENCO IBICENCO, STRÄVHÅRIG</t>
  </si>
  <si>
    <t>HALDENSTÖVARE</t>
  </si>
  <si>
    <t>SCHILLERSTÖVARE (RASVÅRD)</t>
  </si>
  <si>
    <t>BOUVIER DES ARDENNES</t>
  </si>
  <si>
    <t>HOLLANDSE HERDERSHOND, STRÄVHÅRIG</t>
  </si>
  <si>
    <t>HRVATSKI OVCAR</t>
  </si>
  <si>
    <t>SAARLOOS WOLFHOND</t>
  </si>
  <si>
    <t>APPENZELLER SENNENHUND</t>
  </si>
  <si>
    <t>TAX</t>
  </si>
  <si>
    <t>XOLOITZCUINTLE, LITEN</t>
  </si>
  <si>
    <t>XOLOITZCUINTLE, STOR</t>
  </si>
  <si>
    <t>KOREA JINDO DOG</t>
  </si>
  <si>
    <t>PODENGO PORTUGUES, CERDOSO/MÉDIO</t>
  </si>
  <si>
    <t>PODENGO PORTUGUES, LISO/MÉDIO</t>
  </si>
  <si>
    <t>XOLOITZCUINTLE, MELLAN</t>
  </si>
  <si>
    <t>GRIFFON BLEU DE GASCOGNE</t>
  </si>
  <si>
    <t>ESTNISK STÖVARE</t>
  </si>
  <si>
    <t>Raskod</t>
  </si>
  <si>
    <t>Antal 2015</t>
  </si>
  <si>
    <t>Ras</t>
  </si>
  <si>
    <t>Totalt, alla raser</t>
  </si>
  <si>
    <t xml:space="preserve"> </t>
  </si>
  <si>
    <t>2016-2015</t>
  </si>
  <si>
    <t>STABIJHOUN</t>
  </si>
  <si>
    <t>WORKING KELPIE</t>
  </si>
  <si>
    <t>AMERICAN HAIRLESS TERRIER</t>
  </si>
  <si>
    <t>SABUESO ESPANOL</t>
  </si>
  <si>
    <t>SARPLANINAC</t>
  </si>
  <si>
    <t>SLOVENSKÝ CUVAC</t>
  </si>
  <si>
    <t>AMERICAN TOY FOX TERRIER</t>
  </si>
  <si>
    <t>BASSET BLEU DE GASCOGNE</t>
  </si>
  <si>
    <t>PETIT BLEU DE GASCOGNE</t>
  </si>
  <si>
    <t>ÉPAGNEUL PICARD</t>
  </si>
  <si>
    <t>POLSKI OWCZAREK PODHALANSKI</t>
  </si>
  <si>
    <t>KRASKI OVCAR</t>
  </si>
  <si>
    <t>BRAQUE DU BOURBONNAIS</t>
  </si>
  <si>
    <t>GRIFFON D'ARRET À POIL DUR/KORTHALS</t>
  </si>
  <si>
    <t>Ändr. (st)</t>
  </si>
  <si>
    <t>Ändr. (%)</t>
  </si>
  <si>
    <t>Antal 2016</t>
  </si>
  <si>
    <t xml:space="preserve"> Minst 100 st. registrerade hundar 2015</t>
  </si>
  <si>
    <t>Summa</t>
  </si>
  <si>
    <r>
      <rPr>
        <b/>
        <sz val="11"/>
        <rFont val="Calibri"/>
        <family val="2"/>
      </rPr>
      <t xml:space="preserve">  1)</t>
    </r>
    <r>
      <rPr>
        <sz val="11"/>
        <rFont val="Calibri"/>
        <family val="2"/>
      </rPr>
      <t xml:space="preserve"> Vall-, boskaps- och herdehundar</t>
    </r>
  </si>
  <si>
    <r>
      <rPr>
        <b/>
        <sz val="11"/>
        <rFont val="Calibri"/>
        <family val="2"/>
      </rPr>
      <t xml:space="preserve">  2)</t>
    </r>
    <r>
      <rPr>
        <sz val="11"/>
        <rFont val="Calibri"/>
        <family val="2"/>
      </rPr>
      <t xml:space="preserve"> Schnauzer och pinscher, molosser och bergs-</t>
    </r>
  </si>
  <si>
    <r>
      <rPr>
        <b/>
        <sz val="11"/>
        <rFont val="Calibri"/>
        <family val="2"/>
      </rPr>
      <t xml:space="preserve">  3)</t>
    </r>
    <r>
      <rPr>
        <sz val="11"/>
        <rFont val="Calibri"/>
        <family val="2"/>
      </rPr>
      <t xml:space="preserve"> Terrier</t>
    </r>
  </si>
  <si>
    <r>
      <rPr>
        <b/>
        <sz val="11"/>
        <rFont val="Calibri"/>
        <family val="2"/>
      </rPr>
      <t xml:space="preserve">  4)</t>
    </r>
    <r>
      <rPr>
        <sz val="11"/>
        <rFont val="Calibri"/>
        <family val="2"/>
      </rPr>
      <t xml:space="preserve"> Taxar</t>
    </r>
  </si>
  <si>
    <r>
      <rPr>
        <b/>
        <sz val="11"/>
        <rFont val="Calibri"/>
        <family val="2"/>
      </rPr>
      <t xml:space="preserve">  5)</t>
    </r>
    <r>
      <rPr>
        <sz val="11"/>
        <rFont val="Calibri"/>
        <family val="2"/>
      </rPr>
      <t xml:space="preserve"> Spetsar och raser av urhundstyp</t>
    </r>
  </si>
  <si>
    <r>
      <rPr>
        <b/>
        <sz val="11"/>
        <rFont val="Calibri"/>
        <family val="2"/>
      </rPr>
      <t xml:space="preserve">  6)</t>
    </r>
    <r>
      <rPr>
        <sz val="11"/>
        <rFont val="Calibri"/>
        <family val="2"/>
      </rPr>
      <t xml:space="preserve"> Drivande hundar samt sök- och spårhundar</t>
    </r>
  </si>
  <si>
    <r>
      <rPr>
        <b/>
        <sz val="11"/>
        <rFont val="Calibri"/>
        <family val="2"/>
      </rPr>
      <t xml:space="preserve">  7)</t>
    </r>
    <r>
      <rPr>
        <sz val="11"/>
        <rFont val="Calibri"/>
        <family val="2"/>
      </rPr>
      <t xml:space="preserve"> Stående fågelhundar</t>
    </r>
  </si>
  <si>
    <r>
      <rPr>
        <b/>
        <sz val="11"/>
        <rFont val="Calibri"/>
        <family val="2"/>
      </rPr>
      <t xml:space="preserve">  8)</t>
    </r>
    <r>
      <rPr>
        <sz val="11"/>
        <rFont val="Calibri"/>
        <family val="2"/>
      </rPr>
      <t xml:space="preserve"> Stötande, apporterande och vattenhundar</t>
    </r>
  </si>
  <si>
    <r>
      <rPr>
        <b/>
        <sz val="11"/>
        <rFont val="Calibri"/>
        <family val="2"/>
      </rPr>
      <t xml:space="preserve">  9)</t>
    </r>
    <r>
      <rPr>
        <sz val="11"/>
        <rFont val="Calibri"/>
        <family val="2"/>
      </rPr>
      <t xml:space="preserve"> Sällskapshundar</t>
    </r>
  </si>
  <si>
    <r>
      <rPr>
        <b/>
        <sz val="11"/>
        <rFont val="Calibri"/>
        <family val="2"/>
      </rPr>
      <t>10)</t>
    </r>
    <r>
      <rPr>
        <sz val="11"/>
        <rFont val="Calibri"/>
        <family val="2"/>
      </rPr>
      <t xml:space="preserve"> Vinthundar</t>
    </r>
  </si>
</sst>
</file>

<file path=xl/styles.xml><?xml version="1.0" encoding="utf-8"?>
<styleSheet xmlns="http://schemas.openxmlformats.org/spreadsheetml/2006/main">
  <numFmts count="4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0.0%"/>
    <numFmt numFmtId="165" formatCode="#,###"/>
  </numFmts>
  <fonts count="54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b/>
      <u/>
      <sz val="14"/>
      <name val="Calibri"/>
      <family val="2"/>
    </font>
    <font>
      <sz val="10"/>
      <name val="Courier"/>
      <family val="3"/>
    </font>
    <font>
      <b/>
      <u/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8"/>
      <name val="Courier"/>
      <family val="3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"/>
      <name val="Calibri"/>
      <family val="2"/>
    </font>
    <font>
      <sz val="12"/>
      <name val="Tms Rmn"/>
    </font>
    <font>
      <b/>
      <sz val="9"/>
      <color indexed="81"/>
      <name val="Tahoma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</font>
    <font>
      <sz val="10"/>
      <color rgb="FFFF0000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14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20" fillId="0" borderId="0" applyFont="0" applyFill="0" applyBorder="0" applyAlignment="0" applyProtection="0"/>
    <xf numFmtId="41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3" fontId="3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200">
    <xf numFmtId="0" fontId="0" fillId="0" borderId="0" xfId="0"/>
    <xf numFmtId="1" fontId="15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9" applyFont="1" applyAlignment="1">
      <alignment horizontal="right"/>
    </xf>
    <xf numFmtId="3" fontId="15" fillId="0" borderId="0" xfId="7" applyNumberFormat="1" applyFont="1"/>
    <xf numFmtId="3" fontId="16" fillId="0" borderId="0" xfId="0" applyNumberFormat="1" applyFont="1"/>
    <xf numFmtId="3" fontId="16" fillId="0" borderId="0" xfId="7" applyNumberFormat="1" applyFont="1"/>
    <xf numFmtId="164" fontId="16" fillId="0" borderId="0" xfId="7" applyNumberFormat="1" applyFont="1"/>
    <xf numFmtId="3" fontId="16" fillId="0" borderId="0" xfId="6" applyNumberFormat="1" applyFont="1"/>
    <xf numFmtId="3" fontId="16" fillId="0" borderId="0" xfId="8" applyNumberFormat="1" applyFont="1"/>
    <xf numFmtId="0" fontId="17" fillId="0" borderId="0" xfId="0" applyFont="1" applyAlignment="1">
      <alignment horizontal="center"/>
    </xf>
    <xf numFmtId="3" fontId="16" fillId="0" borderId="0" xfId="9" applyNumberFormat="1" applyFont="1"/>
    <xf numFmtId="3" fontId="16" fillId="0" borderId="0" xfId="0" applyNumberFormat="1" applyFont="1" applyAlignment="1">
      <alignment horizontal="right"/>
    </xf>
    <xf numFmtId="3" fontId="15" fillId="0" borderId="0" xfId="9" applyNumberFormat="1" applyFont="1"/>
    <xf numFmtId="3" fontId="15" fillId="0" borderId="0" xfId="9" applyNumberFormat="1" applyFont="1" applyBorder="1"/>
    <xf numFmtId="164" fontId="15" fillId="0" borderId="0" xfId="9" applyNumberFormat="1" applyFont="1"/>
    <xf numFmtId="3" fontId="16" fillId="0" borderId="0" xfId="9" applyNumberFormat="1" applyFont="1" applyBorder="1"/>
    <xf numFmtId="164" fontId="16" fillId="0" borderId="0" xfId="9" applyNumberFormat="1" applyFont="1"/>
    <xf numFmtId="3" fontId="16" fillId="0" borderId="0" xfId="9" applyNumberFormat="1" applyFont="1" applyAlignment="1">
      <alignment horizontal="center"/>
    </xf>
    <xf numFmtId="3" fontId="16" fillId="0" borderId="0" xfId="9" applyNumberFormat="1" applyFont="1" applyAlignment="1">
      <alignment horizontal="right"/>
    </xf>
    <xf numFmtId="3" fontId="17" fillId="0" borderId="0" xfId="9" applyNumberFormat="1" applyFont="1" applyAlignment="1">
      <alignment horizontal="right"/>
    </xf>
    <xf numFmtId="3" fontId="16" fillId="0" borderId="0" xfId="6" applyNumberFormat="1" applyFont="1" applyAlignment="1">
      <alignment horizontal="right"/>
    </xf>
    <xf numFmtId="3" fontId="15" fillId="0" borderId="0" xfId="0" applyNumberFormat="1" applyFont="1"/>
    <xf numFmtId="0" fontId="21" fillId="0" borderId="0" xfId="9" applyFont="1" applyAlignment="1">
      <alignment horizontal="right"/>
    </xf>
    <xf numFmtId="164" fontId="21" fillId="0" borderId="0" xfId="9" applyNumberFormat="1" applyFont="1" applyAlignment="1">
      <alignment horizontal="right"/>
    </xf>
    <xf numFmtId="0" fontId="19" fillId="0" borderId="0" xfId="7" applyFont="1" applyBorder="1"/>
    <xf numFmtId="0" fontId="19" fillId="0" borderId="0" xfId="9" applyFont="1" applyAlignment="1">
      <alignment horizontal="right"/>
    </xf>
    <xf numFmtId="0" fontId="16" fillId="0" borderId="0" xfId="5" applyFont="1" applyAlignment="1">
      <alignment horizontal="center"/>
    </xf>
    <xf numFmtId="3" fontId="22" fillId="0" borderId="0" xfId="4" applyNumberFormat="1" applyFont="1"/>
    <xf numFmtId="3" fontId="31" fillId="0" borderId="0" xfId="4" applyNumberFormat="1"/>
    <xf numFmtId="3" fontId="23" fillId="0" borderId="0" xfId="4" applyNumberFormat="1" applyFont="1"/>
    <xf numFmtId="1" fontId="23" fillId="0" borderId="0" xfId="4" applyNumberFormat="1" applyFont="1"/>
    <xf numFmtId="0" fontId="15" fillId="0" borderId="0" xfId="5" applyFont="1" applyAlignment="1">
      <alignment horizontal="center"/>
    </xf>
    <xf numFmtId="164" fontId="12" fillId="0" borderId="0" xfId="10" applyNumberFormat="1" applyFont="1"/>
    <xf numFmtId="0" fontId="24" fillId="0" borderId="0" xfId="0" applyFont="1"/>
    <xf numFmtId="0" fontId="25" fillId="0" borderId="1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0" fontId="25" fillId="0" borderId="2" xfId="0" applyNumberFormat="1" applyFont="1" applyBorder="1" applyAlignment="1">
      <alignment horizontal="right"/>
    </xf>
    <xf numFmtId="0" fontId="25" fillId="0" borderId="3" xfId="0" applyNumberFormat="1" applyFont="1" applyBorder="1" applyAlignment="1">
      <alignment horizontal="right"/>
    </xf>
    <xf numFmtId="0" fontId="26" fillId="0" borderId="2" xfId="0" applyNumberFormat="1" applyFont="1" applyBorder="1" applyAlignment="1">
      <alignment horizontal="right"/>
    </xf>
    <xf numFmtId="0" fontId="26" fillId="0" borderId="3" xfId="0" applyNumberFormat="1" applyFont="1" applyBorder="1" applyAlignment="1">
      <alignment horizontal="right"/>
    </xf>
    <xf numFmtId="0" fontId="27" fillId="0" borderId="0" xfId="0" applyNumberFormat="1" applyFont="1"/>
    <xf numFmtId="0" fontId="19" fillId="0" borderId="0" xfId="0" applyNumberFormat="1" applyFont="1" applyAlignment="1">
      <alignment horizontal="left"/>
    </xf>
    <xf numFmtId="0" fontId="25" fillId="0" borderId="4" xfId="0" applyNumberFormat="1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3" fontId="25" fillId="0" borderId="5" xfId="0" applyNumberFormat="1" applyFont="1" applyBorder="1" applyAlignment="1">
      <alignment horizontal="right"/>
    </xf>
    <xf numFmtId="0" fontId="25" fillId="0" borderId="0" xfId="0" applyNumberFormat="1" applyFont="1" applyBorder="1" applyAlignment="1">
      <alignment horizontal="right"/>
    </xf>
    <xf numFmtId="0" fontId="25" fillId="0" borderId="5" xfId="0" applyNumberFormat="1" applyFont="1" applyBorder="1" applyAlignment="1">
      <alignment horizontal="right"/>
    </xf>
    <xf numFmtId="0" fontId="26" fillId="0" borderId="4" xfId="0" applyNumberFormat="1" applyFont="1" applyBorder="1" applyAlignment="1">
      <alignment horizontal="right"/>
    </xf>
    <xf numFmtId="0" fontId="26" fillId="0" borderId="5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5" xfId="0" applyNumberFormat="1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0" fontId="25" fillId="0" borderId="0" xfId="0" applyNumberFormat="1" applyFont="1" applyAlignment="1">
      <alignment horizontal="left"/>
    </xf>
    <xf numFmtId="0" fontId="25" fillId="0" borderId="6" xfId="0" applyNumberFormat="1" applyFont="1" applyBorder="1" applyAlignment="1">
      <alignment horizontal="right"/>
    </xf>
    <xf numFmtId="1" fontId="25" fillId="0" borderId="7" xfId="0" applyNumberFormat="1" applyFont="1" applyBorder="1" applyAlignment="1">
      <alignment horizontal="right"/>
    </xf>
    <xf numFmtId="1" fontId="25" fillId="0" borderId="8" xfId="0" applyNumberFormat="1" applyFont="1" applyBorder="1" applyAlignment="1">
      <alignment horizontal="right"/>
    </xf>
    <xf numFmtId="0" fontId="25" fillId="0" borderId="7" xfId="0" applyNumberFormat="1" applyFont="1" applyBorder="1" applyAlignment="1">
      <alignment horizontal="right"/>
    </xf>
    <xf numFmtId="0" fontId="25" fillId="0" borderId="8" xfId="0" applyNumberFormat="1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0" fontId="26" fillId="0" borderId="8" xfId="0" applyFont="1" applyBorder="1" applyAlignment="1">
      <alignment horizontal="right"/>
    </xf>
    <xf numFmtId="3" fontId="24" fillId="0" borderId="1" xfId="0" applyNumberFormat="1" applyFont="1" applyBorder="1"/>
    <xf numFmtId="3" fontId="24" fillId="0" borderId="0" xfId="0" applyNumberFormat="1" applyFont="1" applyBorder="1"/>
    <xf numFmtId="3" fontId="24" fillId="0" borderId="5" xfId="0" applyNumberFormat="1" applyFont="1" applyBorder="1"/>
    <xf numFmtId="3" fontId="28" fillId="0" borderId="0" xfId="0" applyNumberFormat="1" applyFont="1"/>
    <xf numFmtId="3" fontId="28" fillId="0" borderId="0" xfId="0" applyNumberFormat="1" applyFont="1" applyBorder="1"/>
    <xf numFmtId="3" fontId="28" fillId="0" borderId="5" xfId="0" applyNumberFormat="1" applyFont="1" applyBorder="1"/>
    <xf numFmtId="0" fontId="24" fillId="0" borderId="5" xfId="0" applyFont="1" applyBorder="1"/>
    <xf numFmtId="3" fontId="26" fillId="0" borderId="0" xfId="0" applyNumberFormat="1" applyFont="1" applyAlignment="1">
      <alignment horizontal="left"/>
    </xf>
    <xf numFmtId="3" fontId="28" fillId="0" borderId="4" xfId="0" applyNumberFormat="1" applyFont="1" applyBorder="1"/>
    <xf numFmtId="164" fontId="28" fillId="0" borderId="5" xfId="0" applyNumberFormat="1" applyFont="1" applyBorder="1"/>
    <xf numFmtId="0" fontId="28" fillId="0" borderId="5" xfId="0" applyFont="1" applyBorder="1"/>
    <xf numFmtId="16" fontId="26" fillId="0" borderId="0" xfId="0" applyNumberFormat="1" applyFont="1" applyAlignment="1">
      <alignment horizontal="left"/>
    </xf>
    <xf numFmtId="3" fontId="26" fillId="0" borderId="0" xfId="0" applyNumberFormat="1" applyFont="1"/>
    <xf numFmtId="3" fontId="24" fillId="0" borderId="0" xfId="0" applyNumberFormat="1" applyFont="1"/>
    <xf numFmtId="0" fontId="28" fillId="0" borderId="0" xfId="0" applyFont="1"/>
    <xf numFmtId="3" fontId="28" fillId="0" borderId="6" xfId="0" applyNumberFormat="1" applyFont="1" applyBorder="1"/>
    <xf numFmtId="3" fontId="28" fillId="0" borderId="7" xfId="0" applyNumberFormat="1" applyFont="1" applyBorder="1"/>
    <xf numFmtId="164" fontId="28" fillId="0" borderId="0" xfId="0" applyNumberFormat="1" applyFont="1"/>
    <xf numFmtId="3" fontId="26" fillId="0" borderId="0" xfId="0" applyNumberFormat="1" applyFont="1" applyBorder="1"/>
    <xf numFmtId="164" fontId="26" fillId="0" borderId="0" xfId="0" applyNumberFormat="1" applyFont="1" applyBorder="1"/>
    <xf numFmtId="0" fontId="26" fillId="0" borderId="0" xfId="0" applyFont="1" applyAlignment="1">
      <alignment horizontal="left"/>
    </xf>
    <xf numFmtId="0" fontId="24" fillId="0" borderId="0" xfId="0" applyFont="1" applyBorder="1"/>
    <xf numFmtId="0" fontId="24" fillId="0" borderId="0" xfId="0" applyFont="1" applyAlignment="1">
      <alignment horizontal="left"/>
    </xf>
    <xf numFmtId="3" fontId="11" fillId="0" borderId="0" xfId="4" applyNumberFormat="1" applyFont="1"/>
    <xf numFmtId="3" fontId="32" fillId="0" borderId="0" xfId="4" applyNumberFormat="1" applyFont="1"/>
    <xf numFmtId="0" fontId="16" fillId="0" borderId="0" xfId="5" applyFont="1"/>
    <xf numFmtId="0" fontId="34" fillId="0" borderId="0" xfId="5" applyFont="1" applyAlignment="1">
      <alignment horizontal="center"/>
    </xf>
    <xf numFmtId="0" fontId="33" fillId="0" borderId="0" xfId="0" applyFont="1" applyAlignment="1">
      <alignment horizontal="center"/>
    </xf>
    <xf numFmtId="3" fontId="16" fillId="0" borderId="0" xfId="5" applyNumberFormat="1" applyFont="1"/>
    <xf numFmtId="165" fontId="34" fillId="0" borderId="0" xfId="4" applyNumberFormat="1" applyFont="1" applyAlignment="1">
      <alignment horizontal="right"/>
    </xf>
    <xf numFmtId="1" fontId="16" fillId="0" borderId="0" xfId="0" applyNumberFormat="1" applyFont="1" applyAlignment="1">
      <alignment horizontal="center"/>
    </xf>
    <xf numFmtId="1" fontId="34" fillId="0" borderId="0" xfId="4" applyNumberFormat="1" applyFont="1" applyAlignment="1">
      <alignment horizontal="right"/>
    </xf>
    <xf numFmtId="1" fontId="33" fillId="0" borderId="0" xfId="0" applyNumberFormat="1" applyFont="1"/>
    <xf numFmtId="1" fontId="11" fillId="0" borderId="0" xfId="4" applyNumberFormat="1" applyFont="1"/>
    <xf numFmtId="0" fontId="35" fillId="0" borderId="0" xfId="0" applyFont="1"/>
    <xf numFmtId="3" fontId="35" fillId="0" borderId="0" xfId="0" applyNumberFormat="1" applyFont="1"/>
    <xf numFmtId="0" fontId="15" fillId="0" borderId="4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right"/>
    </xf>
    <xf numFmtId="0" fontId="33" fillId="0" borderId="0" xfId="0" applyFont="1"/>
    <xf numFmtId="3" fontId="23" fillId="0" borderId="0" xfId="4" applyNumberFormat="1" applyFont="1" applyAlignment="1">
      <alignment horizontal="center"/>
    </xf>
    <xf numFmtId="0" fontId="25" fillId="0" borderId="0" xfId="9" applyFont="1" applyAlignment="1">
      <alignment horizontal="left"/>
    </xf>
    <xf numFmtId="3" fontId="34" fillId="0" borderId="0" xfId="5" applyNumberFormat="1" applyFont="1"/>
    <xf numFmtId="164" fontId="28" fillId="0" borderId="5" xfId="10" applyNumberFormat="1" applyFont="1" applyBorder="1"/>
    <xf numFmtId="0" fontId="16" fillId="0" borderId="0" xfId="0" applyFont="1" applyAlignment="1">
      <alignment horizontal="center"/>
    </xf>
    <xf numFmtId="3" fontId="39" fillId="0" borderId="0" xfId="4" applyNumberFormat="1" applyFont="1"/>
    <xf numFmtId="3" fontId="40" fillId="0" borderId="0" xfId="4" applyNumberFormat="1" applyFont="1"/>
    <xf numFmtId="3" fontId="41" fillId="0" borderId="0" xfId="4" applyNumberFormat="1" applyFont="1"/>
    <xf numFmtId="0" fontId="42" fillId="0" borderId="0" xfId="9" applyFont="1" applyAlignment="1">
      <alignment horizontal="right"/>
    </xf>
    <xf numFmtId="3" fontId="33" fillId="0" borderId="0" xfId="9" applyNumberFormat="1" applyFont="1"/>
    <xf numFmtId="164" fontId="43" fillId="0" borderId="0" xfId="10" applyNumberFormat="1" applyFont="1"/>
    <xf numFmtId="1" fontId="33" fillId="0" borderId="0" xfId="6" applyNumberFormat="1" applyFont="1" applyAlignment="1">
      <alignment horizontal="center"/>
    </xf>
    <xf numFmtId="0" fontId="33" fillId="0" borderId="0" xfId="8" applyFont="1"/>
    <xf numFmtId="164" fontId="33" fillId="0" borderId="0" xfId="9" applyNumberFormat="1" applyFont="1"/>
    <xf numFmtId="3" fontId="33" fillId="0" borderId="0" xfId="9" applyNumberFormat="1" applyFont="1" applyBorder="1"/>
    <xf numFmtId="3" fontId="35" fillId="0" borderId="0" xfId="0" applyNumberFormat="1" applyFont="1" applyBorder="1"/>
    <xf numFmtId="0" fontId="26" fillId="0" borderId="5" xfId="0" applyFont="1" applyBorder="1" applyAlignment="1">
      <alignment horizontal="right"/>
    </xf>
    <xf numFmtId="0" fontId="6" fillId="0" borderId="0" xfId="21"/>
    <xf numFmtId="0" fontId="46" fillId="0" borderId="0" xfId="21" applyFont="1"/>
    <xf numFmtId="3" fontId="46" fillId="0" borderId="0" xfId="21" applyNumberFormat="1" applyFont="1"/>
    <xf numFmtId="3" fontId="6" fillId="0" borderId="0" xfId="21" applyNumberFormat="1"/>
    <xf numFmtId="0" fontId="6" fillId="0" borderId="0" xfId="21" applyAlignment="1">
      <alignment horizontal="center"/>
    </xf>
    <xf numFmtId="0" fontId="46" fillId="0" borderId="0" xfId="21" applyFont="1" applyAlignment="1">
      <alignment horizontal="center"/>
    </xf>
    <xf numFmtId="164" fontId="46" fillId="0" borderId="0" xfId="10" applyNumberFormat="1" applyFont="1"/>
    <xf numFmtId="164" fontId="6" fillId="0" borderId="0" xfId="10" applyNumberFormat="1" applyFont="1"/>
    <xf numFmtId="164" fontId="21" fillId="0" borderId="0" xfId="9" applyNumberFormat="1" applyFont="1" applyFill="1" applyAlignment="1">
      <alignment horizontal="right"/>
    </xf>
    <xf numFmtId="164" fontId="23" fillId="0" borderId="0" xfId="10" applyNumberFormat="1" applyFont="1" applyFill="1"/>
    <xf numFmtId="164" fontId="39" fillId="0" borderId="0" xfId="10" applyNumberFormat="1" applyFont="1" applyFill="1"/>
    <xf numFmtId="164" fontId="12" fillId="0" borderId="0" xfId="10" applyNumberFormat="1" applyFont="1" applyFill="1"/>
    <xf numFmtId="164" fontId="36" fillId="0" borderId="0" xfId="10" applyNumberFormat="1" applyFont="1" applyFill="1"/>
    <xf numFmtId="0" fontId="47" fillId="0" borderId="0" xfId="9" applyFont="1" applyAlignment="1">
      <alignment horizontal="left"/>
    </xf>
    <xf numFmtId="0" fontId="17" fillId="0" borderId="0" xfId="5" applyFont="1" applyAlignment="1">
      <alignment horizontal="center"/>
    </xf>
    <xf numFmtId="0" fontId="17" fillId="0" borderId="0" xfId="5" applyFont="1"/>
    <xf numFmtId="3" fontId="17" fillId="0" borderId="0" xfId="5" applyNumberFormat="1" applyFont="1" applyBorder="1" applyAlignment="1">
      <alignment horizontal="right"/>
    </xf>
    <xf numFmtId="1" fontId="15" fillId="0" borderId="0" xfId="5" applyNumberFormat="1" applyFont="1" applyAlignment="1">
      <alignment horizontal="center"/>
    </xf>
    <xf numFmtId="3" fontId="5" fillId="0" borderId="0" xfId="23" applyNumberFormat="1"/>
    <xf numFmtId="3" fontId="15" fillId="0" borderId="0" xfId="5" applyNumberFormat="1" applyFont="1"/>
    <xf numFmtId="164" fontId="15" fillId="0" borderId="0" xfId="5" applyNumberFormat="1" applyFont="1"/>
    <xf numFmtId="164" fontId="16" fillId="0" borderId="0" xfId="5" applyNumberFormat="1" applyFont="1"/>
    <xf numFmtId="1" fontId="18" fillId="0" borderId="0" xfId="5" applyNumberFormat="1" applyFont="1" applyAlignment="1">
      <alignment horizontal="right"/>
    </xf>
    <xf numFmtId="0" fontId="18" fillId="0" borderId="0" xfId="5" applyFont="1" applyBorder="1"/>
    <xf numFmtId="0" fontId="16" fillId="0" borderId="0" xfId="5" applyFont="1" applyBorder="1"/>
    <xf numFmtId="0" fontId="33" fillId="0" borderId="0" xfId="5" applyFont="1"/>
    <xf numFmtId="3" fontId="33" fillId="0" borderId="0" xfId="5" applyNumberFormat="1" applyFont="1"/>
    <xf numFmtId="0" fontId="42" fillId="0" borderId="0" xfId="5" applyFont="1" applyAlignment="1">
      <alignment horizontal="center"/>
    </xf>
    <xf numFmtId="0" fontId="42" fillId="0" borderId="0" xfId="5" applyFont="1"/>
    <xf numFmtId="3" fontId="42" fillId="0" borderId="0" xfId="5" applyNumberFormat="1" applyFont="1" applyBorder="1" applyAlignment="1">
      <alignment horizontal="right"/>
    </xf>
    <xf numFmtId="1" fontId="34" fillId="0" borderId="0" xfId="5" applyNumberFormat="1" applyFont="1" applyAlignment="1">
      <alignment horizontal="center"/>
    </xf>
    <xf numFmtId="3" fontId="5" fillId="0" borderId="0" xfId="23" applyNumberFormat="1" applyFont="1"/>
    <xf numFmtId="3" fontId="34" fillId="0" borderId="0" xfId="5" applyNumberFormat="1" applyFont="1" applyFill="1"/>
    <xf numFmtId="164" fontId="34" fillId="0" borderId="0" xfId="5" applyNumberFormat="1" applyFont="1"/>
    <xf numFmtId="0" fontId="44" fillId="0" borderId="0" xfId="5" applyFont="1" applyFill="1"/>
    <xf numFmtId="3" fontId="33" fillId="0" borderId="0" xfId="5" applyNumberFormat="1" applyFont="1" applyFill="1"/>
    <xf numFmtId="164" fontId="33" fillId="0" borderId="0" xfId="5" applyNumberFormat="1" applyFont="1"/>
    <xf numFmtId="0" fontId="44" fillId="0" borderId="0" xfId="5" applyFont="1" applyFill="1" applyAlignment="1">
      <alignment horizontal="right"/>
    </xf>
    <xf numFmtId="0" fontId="45" fillId="0" borderId="0" xfId="5" applyFont="1" applyBorder="1"/>
    <xf numFmtId="0" fontId="33" fillId="0" borderId="0" xfId="5" applyFont="1" applyFill="1"/>
    <xf numFmtId="0" fontId="33" fillId="0" borderId="0" xfId="5" applyFont="1" applyBorder="1"/>
    <xf numFmtId="0" fontId="33" fillId="0" borderId="0" xfId="5" applyFont="1" applyAlignment="1">
      <alignment horizontal="center"/>
    </xf>
    <xf numFmtId="165" fontId="34" fillId="0" borderId="0" xfId="23" applyNumberFormat="1" applyFont="1" applyAlignment="1">
      <alignment horizontal="right"/>
    </xf>
    <xf numFmtId="0" fontId="19" fillId="0" borderId="0" xfId="9" applyFont="1" applyBorder="1" applyAlignment="1">
      <alignment horizontal="right"/>
    </xf>
    <xf numFmtId="1" fontId="46" fillId="0" borderId="0" xfId="21" applyNumberFormat="1" applyFont="1" applyBorder="1"/>
    <xf numFmtId="3" fontId="46" fillId="0" borderId="0" xfId="21" applyNumberFormat="1" applyFont="1" applyBorder="1"/>
    <xf numFmtId="3" fontId="6" fillId="0" borderId="0" xfId="21" applyNumberFormat="1" applyBorder="1"/>
    <xf numFmtId="3" fontId="33" fillId="0" borderId="0" xfId="0" applyNumberFormat="1" applyFont="1" applyBorder="1"/>
    <xf numFmtId="0" fontId="19" fillId="0" borderId="0" xfId="0" applyFont="1"/>
    <xf numFmtId="3" fontId="19" fillId="0" borderId="0" xfId="0" applyNumberFormat="1" applyFont="1" applyBorder="1" applyAlignment="1">
      <alignment horizontal="right"/>
    </xf>
    <xf numFmtId="164" fontId="6" fillId="2" borderId="0" xfId="10" applyNumberFormat="1" applyFont="1" applyFill="1"/>
    <xf numFmtId="0" fontId="6" fillId="0" borderId="0" xfId="21" applyFill="1"/>
    <xf numFmtId="3" fontId="26" fillId="0" borderId="7" xfId="0" applyNumberFormat="1" applyFont="1" applyBorder="1" applyAlignment="1">
      <alignment horizontal="left"/>
    </xf>
    <xf numFmtId="3" fontId="28" fillId="0" borderId="8" xfId="0" applyNumberFormat="1" applyFont="1" applyBorder="1"/>
    <xf numFmtId="3" fontId="35" fillId="0" borderId="7" xfId="0" applyNumberFormat="1" applyFont="1" applyBorder="1"/>
    <xf numFmtId="0" fontId="28" fillId="0" borderId="8" xfId="0" applyFont="1" applyBorder="1"/>
    <xf numFmtId="1" fontId="25" fillId="0" borderId="4" xfId="0" applyNumberFormat="1" applyFont="1" applyBorder="1" applyAlignment="1">
      <alignment horizontal="right"/>
    </xf>
    <xf numFmtId="3" fontId="48" fillId="0" borderId="0" xfId="0" applyNumberFormat="1" applyFont="1"/>
    <xf numFmtId="3" fontId="49" fillId="0" borderId="0" xfId="0" applyNumberFormat="1" applyFont="1"/>
    <xf numFmtId="3" fontId="33" fillId="0" borderId="0" xfId="0" applyNumberFormat="1" applyFont="1"/>
    <xf numFmtId="0" fontId="51" fillId="0" borderId="0" xfId="0" applyFont="1" applyBorder="1" applyAlignment="1">
      <alignment horizontal="center"/>
    </xf>
    <xf numFmtId="0" fontId="51" fillId="0" borderId="0" xfId="0" applyFont="1" applyBorder="1"/>
    <xf numFmtId="3" fontId="51" fillId="0" borderId="0" xfId="0" applyNumberFormat="1" applyFont="1" applyBorder="1"/>
    <xf numFmtId="3" fontId="52" fillId="0" borderId="0" xfId="4" applyNumberFormat="1" applyFont="1"/>
    <xf numFmtId="164" fontId="52" fillId="0" borderId="0" xfId="10" applyNumberFormat="1" applyFont="1" applyFill="1"/>
    <xf numFmtId="164" fontId="12" fillId="2" borderId="0" xfId="10" applyNumberFormat="1" applyFont="1" applyFill="1"/>
    <xf numFmtId="164" fontId="22" fillId="0" borderId="0" xfId="4" applyNumberFormat="1" applyFont="1" applyFill="1"/>
    <xf numFmtId="164" fontId="31" fillId="0" borderId="0" xfId="4" applyNumberFormat="1" applyFill="1"/>
    <xf numFmtId="164" fontId="34" fillId="0" borderId="0" xfId="4" applyNumberFormat="1" applyFont="1" applyAlignment="1">
      <alignment horizontal="right"/>
    </xf>
    <xf numFmtId="164" fontId="36" fillId="0" borderId="0" xfId="4" applyNumberFormat="1" applyFont="1"/>
    <xf numFmtId="0" fontId="2" fillId="0" borderId="0" xfId="21" applyFont="1"/>
    <xf numFmtId="3" fontId="50" fillId="0" borderId="0" xfId="0" applyNumberFormat="1" applyFont="1"/>
    <xf numFmtId="0" fontId="26" fillId="0" borderId="0" xfId="9" applyFont="1" applyAlignment="1">
      <alignment horizontal="right"/>
    </xf>
    <xf numFmtId="0" fontId="46" fillId="0" borderId="0" xfId="21" applyFont="1" applyAlignment="1">
      <alignment horizontal="right"/>
    </xf>
    <xf numFmtId="0" fontId="16" fillId="0" borderId="0" xfId="9" applyFont="1"/>
    <xf numFmtId="3" fontId="2" fillId="0" borderId="0" xfId="4" applyNumberFormat="1" applyFont="1"/>
    <xf numFmtId="164" fontId="43" fillId="0" borderId="0" xfId="10" applyNumberFormat="1" applyFont="1" applyFill="1"/>
    <xf numFmtId="3" fontId="53" fillId="0" borderId="0" xfId="4" applyNumberFormat="1" applyFont="1"/>
    <xf numFmtId="164" fontId="53" fillId="0" borderId="0" xfId="10" applyNumberFormat="1" applyFont="1" applyFill="1"/>
    <xf numFmtId="3" fontId="43" fillId="0" borderId="0" xfId="4" applyNumberFormat="1" applyFont="1"/>
    <xf numFmtId="3" fontId="1" fillId="0" borderId="0" xfId="21" applyNumberFormat="1" applyFont="1"/>
    <xf numFmtId="164" fontId="1" fillId="0" borderId="0" xfId="10" applyNumberFormat="1" applyFont="1"/>
  </cellXfs>
  <cellStyles count="28">
    <cellStyle name="Normal" xfId="0" builtinId="0"/>
    <cellStyle name="Normal 10" xfId="19"/>
    <cellStyle name="Normal 11" xfId="21"/>
    <cellStyle name="Normal 11 2" xfId="22"/>
    <cellStyle name="Normal 12" xfId="24"/>
    <cellStyle name="Normal 13" xfId="25"/>
    <cellStyle name="Normal 14" xfId="27"/>
    <cellStyle name="Normal 2" xfId="1"/>
    <cellStyle name="Normal 3" xfId="2"/>
    <cellStyle name="Normal 4" xfId="3"/>
    <cellStyle name="Normal 4 2" xfId="4"/>
    <cellStyle name="Normal 4 2 2" xfId="16"/>
    <cellStyle name="Normal 4 2 3" xfId="23"/>
    <cellStyle name="Normal 5" xfId="5"/>
    <cellStyle name="Normal 6" xfId="13"/>
    <cellStyle name="Normal 7" xfId="15"/>
    <cellStyle name="Normal 8" xfId="17"/>
    <cellStyle name="Normal 9" xfId="18"/>
    <cellStyle name="Normal_Alla raser 2007" xfId="6"/>
    <cellStyle name="Normal_Reg2004-2005" xfId="7"/>
    <cellStyle name="Normal_Reg2006-2005" xfId="8"/>
    <cellStyle name="Normal_REG97" xfId="9"/>
    <cellStyle name="Procent" xfId="10" builtinId="5"/>
    <cellStyle name="Procent 2" xfId="14"/>
    <cellStyle name="Procent 3" xfId="20"/>
    <cellStyle name="Procent 4" xfId="26"/>
    <cellStyle name="Tusental (0)_REG1999" xfId="11"/>
    <cellStyle name="Valuta (0)_REG1999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BFA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4"/>
  <dimension ref="A1:M266"/>
  <sheetViews>
    <sheetView tabSelected="1" workbookViewId="0">
      <selection activeCell="B1" sqref="B1"/>
    </sheetView>
  </sheetViews>
  <sheetFormatPr defaultColWidth="9.75" defaultRowHeight="15"/>
  <cols>
    <col min="1" max="1" width="6.375" style="18" customWidth="1"/>
    <col min="2" max="2" width="34.75" style="11" customWidth="1"/>
    <col min="3" max="3" width="13.125" style="19" customWidth="1"/>
    <col min="4" max="4" width="13.25" style="16" customWidth="1"/>
    <col min="5" max="5" width="10.875" style="11" customWidth="1"/>
    <col min="6" max="6" width="11" style="11" customWidth="1"/>
    <col min="7" max="7" width="8.125" style="11" customWidth="1"/>
    <col min="8" max="8" width="9.75" style="11"/>
    <col min="9" max="9" width="9.75" style="11" customWidth="1"/>
    <col min="10" max="16384" width="9.75" style="11"/>
  </cols>
  <sheetData>
    <row r="1" spans="1:13" ht="20.25" customHeight="1">
      <c r="A1" s="10"/>
      <c r="B1" s="166" t="s">
        <v>3</v>
      </c>
      <c r="C1" s="167" t="s">
        <v>371</v>
      </c>
      <c r="D1" s="167" t="s">
        <v>350</v>
      </c>
      <c r="E1" s="26" t="s">
        <v>1</v>
      </c>
      <c r="F1" s="26" t="s">
        <v>2</v>
      </c>
      <c r="G1" s="20"/>
    </row>
    <row r="2" spans="1:13">
      <c r="A2" s="1">
        <v>1</v>
      </c>
      <c r="B2" s="100" t="s">
        <v>5</v>
      </c>
      <c r="C2" s="177">
        <v>2520</v>
      </c>
      <c r="D2" s="177">
        <v>2489</v>
      </c>
      <c r="E2" s="121">
        <f>C2-D2</f>
        <v>31</v>
      </c>
      <c r="F2" s="125">
        <f>E2/D2</f>
        <v>1.2454801124949779E-2</v>
      </c>
      <c r="G2" s="8"/>
      <c r="H2" s="1"/>
      <c r="I2" s="100"/>
      <c r="J2" s="165"/>
      <c r="K2" s="165"/>
      <c r="L2" s="198"/>
      <c r="M2" s="199"/>
    </row>
    <row r="3" spans="1:13">
      <c r="A3" s="1">
        <v>2</v>
      </c>
      <c r="B3" s="100" t="s">
        <v>4</v>
      </c>
      <c r="C3" s="177">
        <v>1899</v>
      </c>
      <c r="D3" s="177">
        <v>1963</v>
      </c>
      <c r="E3" s="121">
        <f t="shared" ref="E3:E21" si="0">C3-D3</f>
        <v>-64</v>
      </c>
      <c r="F3" s="125">
        <f t="shared" ref="F3:F21" si="1">E3/D3</f>
        <v>-3.2603158430973E-2</v>
      </c>
      <c r="G3" s="8"/>
      <c r="H3" s="1"/>
      <c r="I3" s="100"/>
      <c r="J3" s="165"/>
      <c r="K3" s="165"/>
      <c r="L3" s="198"/>
      <c r="M3" s="199"/>
    </row>
    <row r="4" spans="1:13">
      <c r="A4" s="1">
        <v>3</v>
      </c>
      <c r="B4" s="100" t="s">
        <v>6</v>
      </c>
      <c r="C4" s="177">
        <v>1713</v>
      </c>
      <c r="D4" s="177">
        <v>1851</v>
      </c>
      <c r="E4" s="121">
        <f t="shared" si="0"/>
        <v>-138</v>
      </c>
      <c r="F4" s="125">
        <f t="shared" si="1"/>
        <v>-7.4554294975688815E-2</v>
      </c>
      <c r="G4" s="8"/>
      <c r="H4" s="1"/>
      <c r="I4" s="100"/>
      <c r="J4" s="165"/>
      <c r="K4" s="165"/>
      <c r="L4" s="198"/>
      <c r="M4" s="199"/>
    </row>
    <row r="5" spans="1:13">
      <c r="A5" s="1">
        <v>4</v>
      </c>
      <c r="B5" s="100" t="s">
        <v>306</v>
      </c>
      <c r="C5" s="177">
        <v>1694</v>
      </c>
      <c r="D5" s="177">
        <v>1639</v>
      </c>
      <c r="E5" s="121">
        <f t="shared" si="0"/>
        <v>55</v>
      </c>
      <c r="F5" s="125">
        <f t="shared" si="1"/>
        <v>3.3557046979865772E-2</v>
      </c>
      <c r="G5" s="8"/>
      <c r="H5" s="1"/>
      <c r="I5" s="100"/>
      <c r="J5" s="165"/>
      <c r="K5" s="165"/>
      <c r="L5" s="198"/>
      <c r="M5" s="199"/>
    </row>
    <row r="6" spans="1:13">
      <c r="A6" s="1">
        <v>5</v>
      </c>
      <c r="B6" s="100" t="s">
        <v>46</v>
      </c>
      <c r="C6" s="177">
        <v>1139</v>
      </c>
      <c r="D6" s="177">
        <v>1155</v>
      </c>
      <c r="E6" s="121">
        <f t="shared" si="0"/>
        <v>-16</v>
      </c>
      <c r="F6" s="125">
        <f t="shared" si="1"/>
        <v>-1.3852813852813853E-2</v>
      </c>
      <c r="G6" s="8"/>
      <c r="H6" s="1"/>
      <c r="I6" s="100"/>
      <c r="J6" s="165"/>
      <c r="K6" s="165"/>
      <c r="L6" s="198"/>
      <c r="M6" s="199"/>
    </row>
    <row r="7" spans="1:13">
      <c r="A7" s="1">
        <v>6</v>
      </c>
      <c r="B7" s="100" t="s">
        <v>14</v>
      </c>
      <c r="C7" s="177">
        <v>1007</v>
      </c>
      <c r="D7" s="177">
        <v>975</v>
      </c>
      <c r="E7" s="121">
        <f t="shared" si="0"/>
        <v>32</v>
      </c>
      <c r="F7" s="125">
        <f t="shared" si="1"/>
        <v>3.282051282051282E-2</v>
      </c>
      <c r="G7" s="8"/>
      <c r="H7" s="1"/>
      <c r="I7" s="100"/>
      <c r="J7" s="165"/>
      <c r="K7" s="165"/>
      <c r="L7" s="198"/>
      <c r="M7" s="199"/>
    </row>
    <row r="8" spans="1:13">
      <c r="A8" s="1">
        <v>7</v>
      </c>
      <c r="B8" s="100" t="s">
        <v>10</v>
      </c>
      <c r="C8" s="177">
        <v>994</v>
      </c>
      <c r="D8" s="177">
        <v>890</v>
      </c>
      <c r="E8" s="121">
        <f t="shared" si="0"/>
        <v>104</v>
      </c>
      <c r="F8" s="125">
        <f t="shared" si="1"/>
        <v>0.11685393258426967</v>
      </c>
      <c r="G8" s="8"/>
      <c r="H8" s="1"/>
      <c r="I8" s="100"/>
      <c r="J8" s="165"/>
      <c r="K8" s="165"/>
      <c r="L8" s="198"/>
      <c r="M8" s="199"/>
    </row>
    <row r="9" spans="1:13">
      <c r="A9" s="1">
        <v>8</v>
      </c>
      <c r="B9" s="100" t="s">
        <v>11</v>
      </c>
      <c r="C9" s="177">
        <v>956</v>
      </c>
      <c r="D9" s="177">
        <v>970</v>
      </c>
      <c r="E9" s="121">
        <f t="shared" si="0"/>
        <v>-14</v>
      </c>
      <c r="F9" s="125">
        <f t="shared" si="1"/>
        <v>-1.443298969072165E-2</v>
      </c>
      <c r="G9" s="8"/>
      <c r="H9" s="1"/>
      <c r="I9" s="100"/>
      <c r="J9" s="165"/>
      <c r="K9" s="165"/>
      <c r="L9" s="198"/>
      <c r="M9" s="199"/>
    </row>
    <row r="10" spans="1:13">
      <c r="A10" s="1">
        <v>9</v>
      </c>
      <c r="B10" s="100" t="s">
        <v>18</v>
      </c>
      <c r="C10" s="177">
        <v>838</v>
      </c>
      <c r="D10" s="177">
        <v>578</v>
      </c>
      <c r="E10" s="121">
        <f t="shared" si="0"/>
        <v>260</v>
      </c>
      <c r="F10" s="125">
        <f t="shared" si="1"/>
        <v>0.44982698961937717</v>
      </c>
      <c r="G10" s="8"/>
      <c r="H10" s="1"/>
      <c r="I10" s="100"/>
      <c r="J10" s="165"/>
      <c r="K10" s="165"/>
      <c r="L10" s="198"/>
      <c r="M10" s="199"/>
    </row>
    <row r="11" spans="1:13">
      <c r="A11" s="1">
        <v>10</v>
      </c>
      <c r="B11" s="100" t="s">
        <v>207</v>
      </c>
      <c r="C11" s="177">
        <v>816</v>
      </c>
      <c r="D11" s="177">
        <v>778</v>
      </c>
      <c r="E11" s="121">
        <f t="shared" si="0"/>
        <v>38</v>
      </c>
      <c r="F11" s="125">
        <f t="shared" si="1"/>
        <v>4.8843187660668377E-2</v>
      </c>
      <c r="G11" s="8"/>
      <c r="H11" s="1"/>
      <c r="I11" s="100"/>
      <c r="J11" s="165"/>
      <c r="K11" s="165"/>
      <c r="L11" s="198"/>
      <c r="M11" s="199"/>
    </row>
    <row r="12" spans="1:13">
      <c r="A12" s="1">
        <v>11</v>
      </c>
      <c r="B12" s="100" t="s">
        <v>143</v>
      </c>
      <c r="C12" s="177">
        <v>815</v>
      </c>
      <c r="D12" s="177">
        <v>836</v>
      </c>
      <c r="E12" s="121">
        <f t="shared" si="0"/>
        <v>-21</v>
      </c>
      <c r="F12" s="125">
        <f t="shared" si="1"/>
        <v>-2.5119617224880382E-2</v>
      </c>
      <c r="G12" s="8"/>
      <c r="H12" s="1"/>
      <c r="I12" s="100"/>
      <c r="J12" s="165"/>
      <c r="K12" s="165"/>
      <c r="L12" s="198"/>
      <c r="M12" s="199"/>
    </row>
    <row r="13" spans="1:13">
      <c r="A13" s="1">
        <v>12</v>
      </c>
      <c r="B13" s="100" t="s">
        <v>273</v>
      </c>
      <c r="C13" s="177">
        <v>794</v>
      </c>
      <c r="D13" s="177">
        <v>618</v>
      </c>
      <c r="E13" s="121">
        <f t="shared" si="0"/>
        <v>176</v>
      </c>
      <c r="F13" s="125">
        <f t="shared" si="1"/>
        <v>0.28478964401294499</v>
      </c>
      <c r="G13" s="8"/>
      <c r="H13" s="1"/>
      <c r="I13" s="100"/>
      <c r="J13" s="165"/>
      <c r="K13" s="165"/>
      <c r="L13" s="198"/>
      <c r="M13" s="199"/>
    </row>
    <row r="14" spans="1:13">
      <c r="A14" s="1">
        <v>13</v>
      </c>
      <c r="B14" s="100" t="s">
        <v>15</v>
      </c>
      <c r="C14" s="177">
        <v>784</v>
      </c>
      <c r="D14" s="177">
        <v>791</v>
      </c>
      <c r="E14" s="121">
        <f t="shared" si="0"/>
        <v>-7</v>
      </c>
      <c r="F14" s="125">
        <f t="shared" si="1"/>
        <v>-8.8495575221238937E-3</v>
      </c>
      <c r="G14" s="8"/>
      <c r="H14" s="1"/>
      <c r="I14" s="100"/>
      <c r="J14" s="165"/>
      <c r="K14" s="165"/>
      <c r="L14" s="198"/>
      <c r="M14" s="199"/>
    </row>
    <row r="15" spans="1:13">
      <c r="A15" s="1">
        <v>14</v>
      </c>
      <c r="B15" s="100" t="s">
        <v>194</v>
      </c>
      <c r="C15" s="177">
        <v>744</v>
      </c>
      <c r="D15" s="177">
        <v>764</v>
      </c>
      <c r="E15" s="121">
        <f t="shared" si="0"/>
        <v>-20</v>
      </c>
      <c r="F15" s="125">
        <f t="shared" si="1"/>
        <v>-2.6178010471204188E-2</v>
      </c>
      <c r="G15" s="8"/>
      <c r="H15" s="1"/>
      <c r="I15" s="100"/>
      <c r="J15" s="165"/>
      <c r="K15" s="165"/>
      <c r="L15" s="198"/>
      <c r="M15" s="199"/>
    </row>
    <row r="16" spans="1:13">
      <c r="A16" s="1">
        <v>15</v>
      </c>
      <c r="B16" s="100" t="s">
        <v>32</v>
      </c>
      <c r="C16" s="177">
        <v>700</v>
      </c>
      <c r="D16" s="177">
        <v>753</v>
      </c>
      <c r="E16" s="121">
        <f t="shared" si="0"/>
        <v>-53</v>
      </c>
      <c r="F16" s="125">
        <f t="shared" si="1"/>
        <v>-7.0385126162018599E-2</v>
      </c>
      <c r="G16" s="8"/>
      <c r="H16" s="1"/>
      <c r="I16" s="100"/>
      <c r="J16" s="165"/>
      <c r="K16" s="165"/>
      <c r="L16" s="198"/>
      <c r="M16" s="199"/>
    </row>
    <row r="17" spans="1:13">
      <c r="A17" s="1">
        <v>16</v>
      </c>
      <c r="B17" s="100" t="s">
        <v>97</v>
      </c>
      <c r="C17" s="177">
        <v>677</v>
      </c>
      <c r="D17" s="177">
        <v>737</v>
      </c>
      <c r="E17" s="121">
        <f t="shared" si="0"/>
        <v>-60</v>
      </c>
      <c r="F17" s="125">
        <f t="shared" si="1"/>
        <v>-8.1411126187245594E-2</v>
      </c>
      <c r="G17" s="8"/>
      <c r="H17" s="1"/>
      <c r="I17" s="100"/>
      <c r="J17" s="165"/>
      <c r="K17" s="165"/>
      <c r="L17" s="198"/>
      <c r="M17" s="199"/>
    </row>
    <row r="18" spans="1:13">
      <c r="A18" s="1">
        <v>17</v>
      </c>
      <c r="B18" s="100" t="s">
        <v>8</v>
      </c>
      <c r="C18" s="177">
        <v>669</v>
      </c>
      <c r="D18" s="177">
        <v>698</v>
      </c>
      <c r="E18" s="121">
        <f t="shared" si="0"/>
        <v>-29</v>
      </c>
      <c r="F18" s="125">
        <f t="shared" si="1"/>
        <v>-4.1547277936962751E-2</v>
      </c>
      <c r="G18" s="21"/>
      <c r="H18" s="1"/>
      <c r="I18" s="100"/>
      <c r="J18" s="165"/>
      <c r="K18" s="165"/>
      <c r="L18" s="198"/>
      <c r="M18" s="199"/>
    </row>
    <row r="19" spans="1:13">
      <c r="A19" s="1">
        <v>18</v>
      </c>
      <c r="B19" s="100" t="s">
        <v>9</v>
      </c>
      <c r="C19" s="177">
        <v>654</v>
      </c>
      <c r="D19" s="177">
        <v>668</v>
      </c>
      <c r="E19" s="121">
        <f t="shared" si="0"/>
        <v>-14</v>
      </c>
      <c r="F19" s="125">
        <f t="shared" si="1"/>
        <v>-2.0958083832335328E-2</v>
      </c>
      <c r="G19" s="21"/>
      <c r="H19" s="1"/>
      <c r="I19" s="100"/>
      <c r="J19" s="165"/>
      <c r="K19" s="165"/>
      <c r="L19" s="198"/>
      <c r="M19" s="199"/>
    </row>
    <row r="20" spans="1:13">
      <c r="A20" s="1">
        <v>19</v>
      </c>
      <c r="B20" s="100" t="s">
        <v>34</v>
      </c>
      <c r="C20" s="177">
        <v>640</v>
      </c>
      <c r="D20" s="177">
        <v>600</v>
      </c>
      <c r="E20" s="121">
        <f t="shared" si="0"/>
        <v>40</v>
      </c>
      <c r="F20" s="125">
        <f t="shared" si="1"/>
        <v>6.6666666666666666E-2</v>
      </c>
      <c r="G20" s="8"/>
      <c r="H20" s="1"/>
      <c r="I20" s="100"/>
      <c r="J20" s="165"/>
      <c r="K20" s="165"/>
      <c r="L20" s="198"/>
      <c r="M20" s="199"/>
    </row>
    <row r="21" spans="1:13">
      <c r="A21" s="1">
        <v>20</v>
      </c>
      <c r="B21" s="100" t="s">
        <v>186</v>
      </c>
      <c r="C21" s="177">
        <v>600</v>
      </c>
      <c r="D21" s="177">
        <v>616</v>
      </c>
      <c r="E21" s="121">
        <f t="shared" si="0"/>
        <v>-16</v>
      </c>
      <c r="F21" s="125">
        <f t="shared" si="1"/>
        <v>-2.5974025974025976E-2</v>
      </c>
      <c r="G21" s="8"/>
      <c r="H21" s="1"/>
      <c r="I21" s="100"/>
      <c r="J21" s="165"/>
      <c r="K21" s="165"/>
      <c r="L21" s="198"/>
      <c r="M21" s="199"/>
    </row>
    <row r="22" spans="1:13">
      <c r="A22" s="1"/>
      <c r="B22" s="29"/>
      <c r="C22" s="5"/>
      <c r="D22" s="5"/>
      <c r="E22" s="29"/>
      <c r="F22" s="33"/>
      <c r="G22" s="8"/>
      <c r="H22" s="12"/>
      <c r="I22" s="9"/>
    </row>
    <row r="23" spans="1:13">
      <c r="A23" s="1"/>
      <c r="B23" s="13" t="s">
        <v>232</v>
      </c>
      <c r="C23" s="14">
        <f>SUM(C2:C21)</f>
        <v>20653</v>
      </c>
      <c r="D23" s="14">
        <f>SUM(D2:D21)</f>
        <v>20369</v>
      </c>
      <c r="E23" s="4">
        <f t="shared" ref="E23" si="2">C23-D23</f>
        <v>284</v>
      </c>
      <c r="F23" s="15">
        <f t="shared" ref="F23" si="3">E23/D23</f>
        <v>1.3942756149050026E-2</v>
      </c>
      <c r="H23" s="14"/>
      <c r="I23" s="14"/>
    </row>
    <row r="24" spans="1:13">
      <c r="A24" s="1"/>
      <c r="F24" s="17"/>
    </row>
    <row r="25" spans="1:13">
      <c r="A25" s="1"/>
      <c r="F25" s="17"/>
    </row>
    <row r="26" spans="1:13">
      <c r="A26" s="1"/>
      <c r="F26" s="17"/>
    </row>
    <row r="27" spans="1:13">
      <c r="F27" s="17"/>
    </row>
    <row r="28" spans="1:13">
      <c r="F28" s="17"/>
    </row>
    <row r="29" spans="1:13">
      <c r="F29" s="17"/>
    </row>
    <row r="30" spans="1:13">
      <c r="F30" s="17"/>
    </row>
    <row r="31" spans="1:13">
      <c r="F31" s="17"/>
    </row>
    <row r="32" spans="1:13">
      <c r="F32" s="17"/>
    </row>
    <row r="33" spans="6:6">
      <c r="F33" s="17"/>
    </row>
    <row r="34" spans="6:6">
      <c r="F34" s="17"/>
    </row>
    <row r="35" spans="6:6">
      <c r="F35" s="17"/>
    </row>
    <row r="36" spans="6:6">
      <c r="F36" s="17"/>
    </row>
    <row r="37" spans="6:6">
      <c r="F37" s="17"/>
    </row>
    <row r="38" spans="6:6">
      <c r="F38" s="17"/>
    </row>
    <row r="39" spans="6:6">
      <c r="F39" s="17"/>
    </row>
    <row r="40" spans="6:6">
      <c r="F40" s="17"/>
    </row>
    <row r="41" spans="6:6">
      <c r="F41" s="17"/>
    </row>
    <row r="42" spans="6:6">
      <c r="F42" s="17"/>
    </row>
    <row r="43" spans="6:6">
      <c r="F43" s="17"/>
    </row>
    <row r="44" spans="6:6">
      <c r="F44" s="17"/>
    </row>
    <row r="45" spans="6:6">
      <c r="F45" s="17"/>
    </row>
    <row r="46" spans="6:6">
      <c r="F46" s="17"/>
    </row>
    <row r="47" spans="6:6">
      <c r="F47" s="17"/>
    </row>
    <row r="48" spans="6:6">
      <c r="F48" s="17"/>
    </row>
    <row r="49" spans="6:6">
      <c r="F49" s="17"/>
    </row>
    <row r="50" spans="6:6">
      <c r="F50" s="17"/>
    </row>
    <row r="51" spans="6:6">
      <c r="F51" s="17"/>
    </row>
    <row r="52" spans="6:6">
      <c r="F52" s="17"/>
    </row>
    <row r="53" spans="6:6">
      <c r="F53" s="17"/>
    </row>
    <row r="54" spans="6:6">
      <c r="F54" s="17"/>
    </row>
    <row r="55" spans="6:6">
      <c r="F55" s="17"/>
    </row>
    <row r="56" spans="6:6">
      <c r="F56" s="17"/>
    </row>
    <row r="57" spans="6:6">
      <c r="F57" s="17"/>
    </row>
    <row r="58" spans="6:6">
      <c r="F58" s="17"/>
    </row>
    <row r="59" spans="6:6">
      <c r="F59" s="17"/>
    </row>
    <row r="60" spans="6:6">
      <c r="F60" s="17"/>
    </row>
    <row r="61" spans="6:6">
      <c r="F61" s="17"/>
    </row>
    <row r="62" spans="6:6">
      <c r="F62" s="17"/>
    </row>
    <row r="63" spans="6:6">
      <c r="F63" s="17"/>
    </row>
    <row r="64" spans="6:6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  <row r="70" spans="6:6">
      <c r="F70" s="17"/>
    </row>
    <row r="71" spans="6:6">
      <c r="F71" s="17"/>
    </row>
    <row r="72" spans="6:6">
      <c r="F72" s="17"/>
    </row>
    <row r="73" spans="6:6">
      <c r="F73" s="17"/>
    </row>
    <row r="74" spans="6:6">
      <c r="F74" s="17"/>
    </row>
    <row r="75" spans="6:6">
      <c r="F75" s="17"/>
    </row>
    <row r="76" spans="6:6">
      <c r="F76" s="17"/>
    </row>
    <row r="77" spans="6:6">
      <c r="F77" s="17"/>
    </row>
    <row r="78" spans="6:6">
      <c r="F78" s="17"/>
    </row>
    <row r="79" spans="6:6">
      <c r="F79" s="17"/>
    </row>
    <row r="80" spans="6:6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  <row r="133" spans="6:6">
      <c r="F133" s="17"/>
    </row>
    <row r="134" spans="6:6">
      <c r="F134" s="17"/>
    </row>
    <row r="135" spans="6:6">
      <c r="F135" s="17"/>
    </row>
    <row r="136" spans="6:6">
      <c r="F136" s="17"/>
    </row>
    <row r="137" spans="6:6">
      <c r="F137" s="17"/>
    </row>
    <row r="138" spans="6:6">
      <c r="F138" s="17"/>
    </row>
    <row r="139" spans="6:6">
      <c r="F139" s="17"/>
    </row>
    <row r="140" spans="6:6">
      <c r="F140" s="17"/>
    </row>
    <row r="141" spans="6:6">
      <c r="F141" s="17"/>
    </row>
    <row r="142" spans="6:6">
      <c r="F142" s="17"/>
    </row>
    <row r="143" spans="6:6">
      <c r="F143" s="17"/>
    </row>
    <row r="144" spans="6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  <row r="207" spans="6:6">
      <c r="F207" s="17"/>
    </row>
    <row r="208" spans="6:6">
      <c r="F208" s="17"/>
    </row>
    <row r="209" spans="6:6">
      <c r="F209" s="17"/>
    </row>
    <row r="210" spans="6:6">
      <c r="F210" s="17"/>
    </row>
    <row r="211" spans="6:6">
      <c r="F211" s="17"/>
    </row>
    <row r="212" spans="6:6">
      <c r="F212" s="17"/>
    </row>
    <row r="213" spans="6:6">
      <c r="F213" s="17"/>
    </row>
    <row r="214" spans="6:6">
      <c r="F214" s="17"/>
    </row>
    <row r="215" spans="6:6">
      <c r="F215" s="17"/>
    </row>
    <row r="216" spans="6:6">
      <c r="F216" s="17"/>
    </row>
    <row r="217" spans="6:6">
      <c r="F217" s="17"/>
    </row>
    <row r="218" spans="6:6">
      <c r="F218" s="17"/>
    </row>
    <row r="219" spans="6:6">
      <c r="F219" s="17"/>
    </row>
    <row r="220" spans="6:6">
      <c r="F220" s="17"/>
    </row>
    <row r="221" spans="6:6">
      <c r="F221" s="17"/>
    </row>
    <row r="222" spans="6:6">
      <c r="F222" s="17"/>
    </row>
    <row r="223" spans="6:6">
      <c r="F223" s="17"/>
    </row>
    <row r="224" spans="6:6">
      <c r="F224" s="17"/>
    </row>
    <row r="225" spans="6:6">
      <c r="F225" s="17"/>
    </row>
    <row r="226" spans="6:6">
      <c r="F226" s="17"/>
    </row>
    <row r="227" spans="6:6">
      <c r="F227" s="17"/>
    </row>
    <row r="228" spans="6:6">
      <c r="F228" s="17"/>
    </row>
    <row r="229" spans="6:6">
      <c r="F229" s="17"/>
    </row>
    <row r="230" spans="6:6">
      <c r="F230" s="17"/>
    </row>
    <row r="231" spans="6:6">
      <c r="F231" s="17"/>
    </row>
    <row r="232" spans="6:6">
      <c r="F232" s="17"/>
    </row>
    <row r="233" spans="6:6">
      <c r="F233" s="17"/>
    </row>
    <row r="234" spans="6:6">
      <c r="F234" s="17"/>
    </row>
    <row r="235" spans="6:6">
      <c r="F235" s="17"/>
    </row>
    <row r="236" spans="6:6">
      <c r="F236" s="17"/>
    </row>
    <row r="237" spans="6:6">
      <c r="F237" s="17"/>
    </row>
    <row r="238" spans="6:6">
      <c r="F238" s="17"/>
    </row>
    <row r="239" spans="6:6">
      <c r="F239" s="17"/>
    </row>
    <row r="240" spans="6:6">
      <c r="F240" s="17"/>
    </row>
    <row r="241" spans="6:6">
      <c r="F241" s="17"/>
    </row>
    <row r="242" spans="6:6">
      <c r="F242" s="17"/>
    </row>
    <row r="243" spans="6:6">
      <c r="F243" s="17"/>
    </row>
    <row r="244" spans="6:6">
      <c r="F244" s="17"/>
    </row>
    <row r="245" spans="6:6">
      <c r="F245" s="17"/>
    </row>
    <row r="246" spans="6:6">
      <c r="F246" s="17"/>
    </row>
    <row r="247" spans="6:6">
      <c r="F247" s="17"/>
    </row>
    <row r="248" spans="6:6">
      <c r="F248" s="17"/>
    </row>
    <row r="249" spans="6:6">
      <c r="F249" s="17"/>
    </row>
    <row r="250" spans="6:6">
      <c r="F250" s="17"/>
    </row>
    <row r="251" spans="6:6">
      <c r="F251" s="17"/>
    </row>
    <row r="252" spans="6:6">
      <c r="F252" s="17"/>
    </row>
    <row r="253" spans="6:6">
      <c r="F253" s="17"/>
    </row>
    <row r="254" spans="6:6">
      <c r="F254" s="17"/>
    </row>
    <row r="255" spans="6:6">
      <c r="F255" s="17"/>
    </row>
    <row r="256" spans="6:6">
      <c r="F256" s="17"/>
    </row>
    <row r="257" spans="6:6">
      <c r="F257" s="17"/>
    </row>
    <row r="258" spans="6:6">
      <c r="F258" s="17"/>
    </row>
    <row r="259" spans="6:6">
      <c r="F259" s="17"/>
    </row>
    <row r="260" spans="6:6">
      <c r="F260" s="17"/>
    </row>
    <row r="261" spans="6:6">
      <c r="F261" s="17"/>
    </row>
    <row r="262" spans="6:6">
      <c r="F262" s="17"/>
    </row>
    <row r="263" spans="6:6">
      <c r="F263" s="17"/>
    </row>
    <row r="264" spans="6:6">
      <c r="F264" s="17"/>
    </row>
    <row r="265" spans="6:6">
      <c r="F265" s="17"/>
    </row>
    <row r="266" spans="6:6">
      <c r="F266" s="17"/>
    </row>
  </sheetData>
  <phoneticPr fontId="0" type="noConversion"/>
  <printOptions gridLines="1"/>
  <pageMargins left="0.74803149606299213" right="0.15748031496062992" top="0.86614173228346458" bottom="0.19685039370078741" header="0.35433070866141736" footer="0.15748031496062992"/>
  <pageSetup paperSize="9" orientation="portrait" r:id="rId1"/>
  <headerFooter alignWithMargins="0">
    <oddHeader>&amp;L&amp;"-,Fet"SVENSKA KENNELKLUBBEN&amp;C&amp;"-,Fet"&amp;12&amp;A&amp;R&amp;"-,Fet"SKK 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333"/>
  <sheetViews>
    <sheetView workbookViewId="0">
      <pane ySplit="1" topLeftCell="A2" activePane="bottomLeft" state="frozen"/>
      <selection pane="bottomLeft" activeCell="B1" sqref="B1"/>
    </sheetView>
  </sheetViews>
  <sheetFormatPr defaultRowHeight="15"/>
  <cols>
    <col min="1" max="1" width="9" style="122" hidden="1" customWidth="1"/>
    <col min="2" max="2" width="35.875" style="118" bestFit="1" customWidth="1"/>
    <col min="3" max="3" width="10.75" style="164" customWidth="1"/>
    <col min="4" max="4" width="10.875" style="164" customWidth="1"/>
    <col min="5" max="6" width="11.125" style="118" customWidth="1"/>
    <col min="7" max="255" width="9" style="118"/>
    <col min="256" max="256" width="35.875" style="118" bestFit="1" customWidth="1"/>
    <col min="257" max="511" width="9" style="118"/>
    <col min="512" max="512" width="35.875" style="118" bestFit="1" customWidth="1"/>
    <col min="513" max="767" width="9" style="118"/>
    <col min="768" max="768" width="35.875" style="118" bestFit="1" customWidth="1"/>
    <col min="769" max="1023" width="9" style="118"/>
    <col min="1024" max="1024" width="35.875" style="118" bestFit="1" customWidth="1"/>
    <col min="1025" max="1279" width="9" style="118"/>
    <col min="1280" max="1280" width="35.875" style="118" bestFit="1" customWidth="1"/>
    <col min="1281" max="1535" width="9" style="118"/>
    <col min="1536" max="1536" width="35.875" style="118" bestFit="1" customWidth="1"/>
    <col min="1537" max="1791" width="9" style="118"/>
    <col min="1792" max="1792" width="35.875" style="118" bestFit="1" customWidth="1"/>
    <col min="1793" max="2047" width="9" style="118"/>
    <col min="2048" max="2048" width="35.875" style="118" bestFit="1" customWidth="1"/>
    <col min="2049" max="2303" width="9" style="118"/>
    <col min="2304" max="2304" width="35.875" style="118" bestFit="1" customWidth="1"/>
    <col min="2305" max="2559" width="9" style="118"/>
    <col min="2560" max="2560" width="35.875" style="118" bestFit="1" customWidth="1"/>
    <col min="2561" max="2815" width="9" style="118"/>
    <col min="2816" max="2816" width="35.875" style="118" bestFit="1" customWidth="1"/>
    <col min="2817" max="3071" width="9" style="118"/>
    <col min="3072" max="3072" width="35.875" style="118" bestFit="1" customWidth="1"/>
    <col min="3073" max="3327" width="9" style="118"/>
    <col min="3328" max="3328" width="35.875" style="118" bestFit="1" customWidth="1"/>
    <col min="3329" max="3583" width="9" style="118"/>
    <col min="3584" max="3584" width="35.875" style="118" bestFit="1" customWidth="1"/>
    <col min="3585" max="3839" width="9" style="118"/>
    <col min="3840" max="3840" width="35.875" style="118" bestFit="1" customWidth="1"/>
    <col min="3841" max="4095" width="9" style="118"/>
    <col min="4096" max="4096" width="35.875" style="118" bestFit="1" customWidth="1"/>
    <col min="4097" max="4351" width="9" style="118"/>
    <col min="4352" max="4352" width="35.875" style="118" bestFit="1" customWidth="1"/>
    <col min="4353" max="4607" width="9" style="118"/>
    <col min="4608" max="4608" width="35.875" style="118" bestFit="1" customWidth="1"/>
    <col min="4609" max="4863" width="9" style="118"/>
    <col min="4864" max="4864" width="35.875" style="118" bestFit="1" customWidth="1"/>
    <col min="4865" max="5119" width="9" style="118"/>
    <col min="5120" max="5120" width="35.875" style="118" bestFit="1" customWidth="1"/>
    <col min="5121" max="5375" width="9" style="118"/>
    <col min="5376" max="5376" width="35.875" style="118" bestFit="1" customWidth="1"/>
    <col min="5377" max="5631" width="9" style="118"/>
    <col min="5632" max="5632" width="35.875" style="118" bestFit="1" customWidth="1"/>
    <col min="5633" max="5887" width="9" style="118"/>
    <col min="5888" max="5888" width="35.875" style="118" bestFit="1" customWidth="1"/>
    <col min="5889" max="6143" width="9" style="118"/>
    <col min="6144" max="6144" width="35.875" style="118" bestFit="1" customWidth="1"/>
    <col min="6145" max="6399" width="9" style="118"/>
    <col min="6400" max="6400" width="35.875" style="118" bestFit="1" customWidth="1"/>
    <col min="6401" max="6655" width="9" style="118"/>
    <col min="6656" max="6656" width="35.875" style="118" bestFit="1" customWidth="1"/>
    <col min="6657" max="6911" width="9" style="118"/>
    <col min="6912" max="6912" width="35.875" style="118" bestFit="1" customWidth="1"/>
    <col min="6913" max="7167" width="9" style="118"/>
    <col min="7168" max="7168" width="35.875" style="118" bestFit="1" customWidth="1"/>
    <col min="7169" max="7423" width="9" style="118"/>
    <col min="7424" max="7424" width="35.875" style="118" bestFit="1" customWidth="1"/>
    <col min="7425" max="7679" width="9" style="118"/>
    <col min="7680" max="7680" width="35.875" style="118" bestFit="1" customWidth="1"/>
    <col min="7681" max="7935" width="9" style="118"/>
    <col min="7936" max="7936" width="35.875" style="118" bestFit="1" customWidth="1"/>
    <col min="7937" max="8191" width="9" style="118"/>
    <col min="8192" max="8192" width="35.875" style="118" bestFit="1" customWidth="1"/>
    <col min="8193" max="8447" width="9" style="118"/>
    <col min="8448" max="8448" width="35.875" style="118" bestFit="1" customWidth="1"/>
    <col min="8449" max="8703" width="9" style="118"/>
    <col min="8704" max="8704" width="35.875" style="118" bestFit="1" customWidth="1"/>
    <col min="8705" max="8959" width="9" style="118"/>
    <col min="8960" max="8960" width="35.875" style="118" bestFit="1" customWidth="1"/>
    <col min="8961" max="9215" width="9" style="118"/>
    <col min="9216" max="9216" width="35.875" style="118" bestFit="1" customWidth="1"/>
    <col min="9217" max="9471" width="9" style="118"/>
    <col min="9472" max="9472" width="35.875" style="118" bestFit="1" customWidth="1"/>
    <col min="9473" max="9727" width="9" style="118"/>
    <col min="9728" max="9728" width="35.875" style="118" bestFit="1" customWidth="1"/>
    <col min="9729" max="9983" width="9" style="118"/>
    <col min="9984" max="9984" width="35.875" style="118" bestFit="1" customWidth="1"/>
    <col min="9985" max="10239" width="9" style="118"/>
    <col min="10240" max="10240" width="35.875" style="118" bestFit="1" customWidth="1"/>
    <col min="10241" max="10495" width="9" style="118"/>
    <col min="10496" max="10496" width="35.875" style="118" bestFit="1" customWidth="1"/>
    <col min="10497" max="10751" width="9" style="118"/>
    <col min="10752" max="10752" width="35.875" style="118" bestFit="1" customWidth="1"/>
    <col min="10753" max="11007" width="9" style="118"/>
    <col min="11008" max="11008" width="35.875" style="118" bestFit="1" customWidth="1"/>
    <col min="11009" max="11263" width="9" style="118"/>
    <col min="11264" max="11264" width="35.875" style="118" bestFit="1" customWidth="1"/>
    <col min="11265" max="11519" width="9" style="118"/>
    <col min="11520" max="11520" width="35.875" style="118" bestFit="1" customWidth="1"/>
    <col min="11521" max="11775" width="9" style="118"/>
    <col min="11776" max="11776" width="35.875" style="118" bestFit="1" customWidth="1"/>
    <col min="11777" max="12031" width="9" style="118"/>
    <col min="12032" max="12032" width="35.875" style="118" bestFit="1" customWidth="1"/>
    <col min="12033" max="12287" width="9" style="118"/>
    <col min="12288" max="12288" width="35.875" style="118" bestFit="1" customWidth="1"/>
    <col min="12289" max="12543" width="9" style="118"/>
    <col min="12544" max="12544" width="35.875" style="118" bestFit="1" customWidth="1"/>
    <col min="12545" max="12799" width="9" style="118"/>
    <col min="12800" max="12800" width="35.875" style="118" bestFit="1" customWidth="1"/>
    <col min="12801" max="13055" width="9" style="118"/>
    <col min="13056" max="13056" width="35.875" style="118" bestFit="1" customWidth="1"/>
    <col min="13057" max="13311" width="9" style="118"/>
    <col min="13312" max="13312" width="35.875" style="118" bestFit="1" customWidth="1"/>
    <col min="13313" max="13567" width="9" style="118"/>
    <col min="13568" max="13568" width="35.875" style="118" bestFit="1" customWidth="1"/>
    <col min="13569" max="13823" width="9" style="118"/>
    <col min="13824" max="13824" width="35.875" style="118" bestFit="1" customWidth="1"/>
    <col min="13825" max="14079" width="9" style="118"/>
    <col min="14080" max="14080" width="35.875" style="118" bestFit="1" customWidth="1"/>
    <col min="14081" max="14335" width="9" style="118"/>
    <col min="14336" max="14336" width="35.875" style="118" bestFit="1" customWidth="1"/>
    <col min="14337" max="14591" width="9" style="118"/>
    <col min="14592" max="14592" width="35.875" style="118" bestFit="1" customWidth="1"/>
    <col min="14593" max="14847" width="9" style="118"/>
    <col min="14848" max="14848" width="35.875" style="118" bestFit="1" customWidth="1"/>
    <col min="14849" max="15103" width="9" style="118"/>
    <col min="15104" max="15104" width="35.875" style="118" bestFit="1" customWidth="1"/>
    <col min="15105" max="15359" width="9" style="118"/>
    <col min="15360" max="15360" width="35.875" style="118" bestFit="1" customWidth="1"/>
    <col min="15361" max="15615" width="9" style="118"/>
    <col min="15616" max="15616" width="35.875" style="118" bestFit="1" customWidth="1"/>
    <col min="15617" max="15871" width="9" style="118"/>
    <col min="15872" max="15872" width="35.875" style="118" bestFit="1" customWidth="1"/>
    <col min="15873" max="16127" width="9" style="118"/>
    <col min="16128" max="16128" width="35.875" style="118" bestFit="1" customWidth="1"/>
    <col min="16129" max="16384" width="9" style="118"/>
  </cols>
  <sheetData>
    <row r="1" spans="1:7" ht="18.75">
      <c r="C1" s="161">
        <v>2016</v>
      </c>
      <c r="D1" s="161">
        <v>2015</v>
      </c>
      <c r="E1" s="23" t="s">
        <v>369</v>
      </c>
      <c r="F1" s="24" t="s">
        <v>370</v>
      </c>
      <c r="G1" s="188"/>
    </row>
    <row r="2" spans="1:7">
      <c r="C2" s="162"/>
      <c r="D2" s="162"/>
    </row>
    <row r="3" spans="1:7" s="119" customFormat="1">
      <c r="A3" s="123"/>
      <c r="B3" s="123" t="s">
        <v>352</v>
      </c>
      <c r="C3" s="163">
        <f>SUM(C5:C329)</f>
        <v>51049</v>
      </c>
      <c r="D3" s="163">
        <f>SUM(D5:D329)</f>
        <v>50234</v>
      </c>
      <c r="E3" s="120">
        <f>C3-D3</f>
        <v>815</v>
      </c>
      <c r="F3" s="124">
        <f>E3/D3</f>
        <v>1.6224071346100252E-2</v>
      </c>
      <c r="G3" s="120"/>
    </row>
    <row r="4" spans="1:7" s="119" customFormat="1">
      <c r="A4" s="123" t="s">
        <v>349</v>
      </c>
      <c r="B4" s="119" t="s">
        <v>351</v>
      </c>
      <c r="C4" s="163"/>
      <c r="D4" s="163"/>
    </row>
    <row r="5" spans="1:7">
      <c r="A5" s="89">
        <v>201</v>
      </c>
      <c r="B5" s="100" t="s">
        <v>141</v>
      </c>
      <c r="C5" s="177">
        <v>64</v>
      </c>
      <c r="D5" s="177">
        <v>59</v>
      </c>
      <c r="E5" s="121">
        <f t="shared" ref="E5:E68" si="0">C5-D5</f>
        <v>5</v>
      </c>
      <c r="F5" s="125">
        <f t="shared" ref="F5:F12" si="1">E5/D5</f>
        <v>8.4745762711864403E-2</v>
      </c>
    </row>
    <row r="6" spans="1:7">
      <c r="A6" s="89">
        <v>1</v>
      </c>
      <c r="B6" s="100" t="s">
        <v>164</v>
      </c>
      <c r="C6" s="177">
        <v>40</v>
      </c>
      <c r="D6" s="177">
        <v>55</v>
      </c>
      <c r="E6" s="121">
        <f t="shared" si="0"/>
        <v>-15</v>
      </c>
      <c r="F6" s="125">
        <f t="shared" si="1"/>
        <v>-0.27272727272727271</v>
      </c>
    </row>
    <row r="7" spans="1:7">
      <c r="A7" s="89">
        <v>301</v>
      </c>
      <c r="B7" s="100" t="s">
        <v>205</v>
      </c>
      <c r="C7" s="177">
        <v>63</v>
      </c>
      <c r="D7" s="177">
        <v>50</v>
      </c>
      <c r="E7" s="121">
        <f t="shared" si="0"/>
        <v>13</v>
      </c>
      <c r="F7" s="125">
        <f t="shared" si="1"/>
        <v>0.26</v>
      </c>
    </row>
    <row r="8" spans="1:7">
      <c r="A8" s="89">
        <v>501</v>
      </c>
      <c r="B8" s="100" t="s">
        <v>103</v>
      </c>
      <c r="C8" s="177">
        <v>25</v>
      </c>
      <c r="D8" s="177">
        <v>23</v>
      </c>
      <c r="E8" s="121">
        <f t="shared" si="0"/>
        <v>2</v>
      </c>
      <c r="F8" s="125">
        <f t="shared" si="1"/>
        <v>8.6956521739130432E-2</v>
      </c>
    </row>
    <row r="9" spans="1:7">
      <c r="A9" s="89">
        <v>502</v>
      </c>
      <c r="B9" s="100" t="s">
        <v>208</v>
      </c>
      <c r="C9" s="177">
        <v>151</v>
      </c>
      <c r="D9" s="177">
        <v>144</v>
      </c>
      <c r="E9" s="121">
        <f t="shared" si="0"/>
        <v>7</v>
      </c>
      <c r="F9" s="125">
        <f t="shared" si="1"/>
        <v>4.8611111111111112E-2</v>
      </c>
    </row>
    <row r="10" spans="1:7">
      <c r="A10" s="89">
        <v>601</v>
      </c>
      <c r="B10" s="100" t="s">
        <v>130</v>
      </c>
      <c r="C10" s="177">
        <v>145</v>
      </c>
      <c r="D10" s="177">
        <v>150</v>
      </c>
      <c r="E10" s="121">
        <f t="shared" si="0"/>
        <v>-5</v>
      </c>
      <c r="F10" s="125">
        <f t="shared" si="1"/>
        <v>-3.3333333333333333E-2</v>
      </c>
    </row>
    <row r="11" spans="1:7">
      <c r="A11" s="89">
        <v>560</v>
      </c>
      <c r="B11" s="100" t="s">
        <v>250</v>
      </c>
      <c r="C11" s="177">
        <v>51</v>
      </c>
      <c r="D11" s="177">
        <v>37</v>
      </c>
      <c r="E11" s="121">
        <f t="shared" si="0"/>
        <v>14</v>
      </c>
      <c r="F11" s="125">
        <f t="shared" si="1"/>
        <v>0.3783783783783784</v>
      </c>
    </row>
    <row r="12" spans="1:7">
      <c r="A12" s="89">
        <v>602</v>
      </c>
      <c r="B12" s="100" t="s">
        <v>277</v>
      </c>
      <c r="C12" s="177">
        <v>19</v>
      </c>
      <c r="D12" s="177">
        <v>48</v>
      </c>
      <c r="E12" s="121">
        <f t="shared" si="0"/>
        <v>-29</v>
      </c>
      <c r="F12" s="125">
        <f t="shared" si="1"/>
        <v>-0.60416666666666663</v>
      </c>
      <c r="G12" s="121"/>
    </row>
    <row r="13" spans="1:7">
      <c r="A13" s="89">
        <v>342</v>
      </c>
      <c r="B13" s="100" t="s">
        <v>357</v>
      </c>
      <c r="C13" s="177">
        <v>45</v>
      </c>
      <c r="D13" s="177">
        <v>0</v>
      </c>
      <c r="E13" s="121">
        <f t="shared" si="0"/>
        <v>45</v>
      </c>
      <c r="F13" s="168"/>
    </row>
    <row r="14" spans="1:7">
      <c r="A14" s="89">
        <v>302</v>
      </c>
      <c r="B14" s="100" t="s">
        <v>165</v>
      </c>
      <c r="C14" s="177">
        <v>382</v>
      </c>
      <c r="D14" s="177">
        <v>359</v>
      </c>
      <c r="E14" s="121">
        <f t="shared" si="0"/>
        <v>23</v>
      </c>
      <c r="F14" s="125">
        <f>E14/D14</f>
        <v>6.4066852367688026E-2</v>
      </c>
      <c r="G14" s="121"/>
    </row>
    <row r="15" spans="1:7">
      <c r="A15" s="89">
        <v>335</v>
      </c>
      <c r="B15" s="100" t="s">
        <v>361</v>
      </c>
      <c r="C15" s="177">
        <v>3</v>
      </c>
      <c r="D15" s="177">
        <v>0</v>
      </c>
      <c r="E15" s="121">
        <f t="shared" si="0"/>
        <v>3</v>
      </c>
      <c r="F15" s="168"/>
    </row>
    <row r="16" spans="1:7">
      <c r="A16" s="89">
        <v>802</v>
      </c>
      <c r="B16" s="100" t="s">
        <v>40</v>
      </c>
      <c r="C16" s="177">
        <v>200</v>
      </c>
      <c r="D16" s="177">
        <v>234</v>
      </c>
      <c r="E16" s="121">
        <f t="shared" si="0"/>
        <v>-34</v>
      </c>
      <c r="F16" s="125">
        <f t="shared" ref="F16:F26" si="2">E16/D16</f>
        <v>-0.14529914529914531</v>
      </c>
      <c r="G16" s="121"/>
    </row>
    <row r="17" spans="1:9">
      <c r="A17" s="89">
        <v>202</v>
      </c>
      <c r="B17" s="100" t="s">
        <v>125</v>
      </c>
      <c r="C17" s="177">
        <v>1</v>
      </c>
      <c r="D17" s="177">
        <v>1</v>
      </c>
      <c r="E17" s="121">
        <f t="shared" si="0"/>
        <v>0</v>
      </c>
      <c r="F17" s="125">
        <f t="shared" si="2"/>
        <v>0</v>
      </c>
    </row>
    <row r="18" spans="1:9">
      <c r="A18" s="89">
        <v>203</v>
      </c>
      <c r="B18" s="100" t="s">
        <v>339</v>
      </c>
      <c r="C18" s="177">
        <v>7</v>
      </c>
      <c r="D18" s="177">
        <v>1</v>
      </c>
      <c r="E18" s="121">
        <f t="shared" si="0"/>
        <v>6</v>
      </c>
      <c r="F18" s="125">
        <f t="shared" si="2"/>
        <v>6</v>
      </c>
    </row>
    <row r="19" spans="1:9">
      <c r="A19" s="89">
        <v>103</v>
      </c>
      <c r="B19" s="100" t="s">
        <v>216</v>
      </c>
      <c r="C19" s="177">
        <v>40</v>
      </c>
      <c r="D19" s="177">
        <v>57</v>
      </c>
      <c r="E19" s="121">
        <f t="shared" si="0"/>
        <v>-17</v>
      </c>
      <c r="F19" s="125">
        <f t="shared" si="2"/>
        <v>-0.2982456140350877</v>
      </c>
    </row>
    <row r="20" spans="1:9">
      <c r="A20" s="89">
        <v>104</v>
      </c>
      <c r="B20" s="100" t="s">
        <v>217</v>
      </c>
      <c r="C20" s="177">
        <v>128</v>
      </c>
      <c r="D20" s="177">
        <v>124</v>
      </c>
      <c r="E20" s="121">
        <f t="shared" si="0"/>
        <v>4</v>
      </c>
      <c r="F20" s="125">
        <f t="shared" si="2"/>
        <v>3.2258064516129031E-2</v>
      </c>
    </row>
    <row r="21" spans="1:9">
      <c r="A21" s="89">
        <v>102</v>
      </c>
      <c r="B21" s="100" t="s">
        <v>139</v>
      </c>
      <c r="C21" s="177">
        <v>387</v>
      </c>
      <c r="D21" s="177">
        <v>408</v>
      </c>
      <c r="E21" s="121">
        <f t="shared" si="0"/>
        <v>-21</v>
      </c>
      <c r="F21" s="125">
        <f t="shared" si="2"/>
        <v>-5.1470588235294115E-2</v>
      </c>
      <c r="G21" s="121"/>
    </row>
    <row r="22" spans="1:9">
      <c r="A22" s="89">
        <v>303</v>
      </c>
      <c r="B22" s="100" t="s">
        <v>198</v>
      </c>
      <c r="C22" s="177">
        <v>88</v>
      </c>
      <c r="D22" s="177">
        <v>115</v>
      </c>
      <c r="E22" s="121">
        <f t="shared" si="0"/>
        <v>-27</v>
      </c>
      <c r="F22" s="125">
        <f t="shared" si="2"/>
        <v>-0.23478260869565218</v>
      </c>
    </row>
    <row r="23" spans="1:9">
      <c r="A23" s="89">
        <v>2</v>
      </c>
      <c r="B23" s="100" t="s">
        <v>271</v>
      </c>
      <c r="C23" s="177">
        <v>3</v>
      </c>
      <c r="D23" s="177">
        <v>1</v>
      </c>
      <c r="E23" s="121">
        <f t="shared" si="0"/>
        <v>2</v>
      </c>
      <c r="F23" s="125">
        <f t="shared" si="2"/>
        <v>2</v>
      </c>
    </row>
    <row r="24" spans="1:9">
      <c r="A24" s="89">
        <v>803</v>
      </c>
      <c r="B24" s="100" t="s">
        <v>237</v>
      </c>
      <c r="C24" s="177">
        <v>23</v>
      </c>
      <c r="D24" s="177">
        <v>47</v>
      </c>
      <c r="E24" s="121">
        <f t="shared" si="0"/>
        <v>-24</v>
      </c>
      <c r="F24" s="125">
        <f t="shared" si="2"/>
        <v>-0.51063829787234039</v>
      </c>
      <c r="H24" s="121"/>
      <c r="I24" s="121"/>
    </row>
    <row r="25" spans="1:9">
      <c r="A25" s="89">
        <v>503</v>
      </c>
      <c r="B25" s="100" t="s">
        <v>111</v>
      </c>
      <c r="C25" s="177">
        <v>52</v>
      </c>
      <c r="D25" s="177">
        <v>66</v>
      </c>
      <c r="E25" s="121">
        <f t="shared" si="0"/>
        <v>-14</v>
      </c>
      <c r="F25" s="125">
        <f t="shared" si="2"/>
        <v>-0.21212121212121213</v>
      </c>
    </row>
    <row r="26" spans="1:9">
      <c r="A26" s="89">
        <v>606</v>
      </c>
      <c r="B26" s="100" t="s">
        <v>36</v>
      </c>
      <c r="C26" s="177">
        <v>32</v>
      </c>
      <c r="D26" s="177">
        <v>24</v>
      </c>
      <c r="E26" s="121">
        <f t="shared" si="0"/>
        <v>8</v>
      </c>
      <c r="F26" s="125">
        <f t="shared" si="2"/>
        <v>0.33333333333333331</v>
      </c>
    </row>
    <row r="27" spans="1:9">
      <c r="A27" s="89">
        <v>607</v>
      </c>
      <c r="B27" s="100" t="s">
        <v>362</v>
      </c>
      <c r="C27" s="177">
        <v>2</v>
      </c>
      <c r="D27" s="177">
        <v>0</v>
      </c>
      <c r="E27" s="121">
        <f t="shared" si="0"/>
        <v>2</v>
      </c>
      <c r="F27" s="168"/>
    </row>
    <row r="28" spans="1:9">
      <c r="A28" s="89">
        <v>609</v>
      </c>
      <c r="B28" s="100" t="s">
        <v>169</v>
      </c>
      <c r="C28" s="177">
        <v>141</v>
      </c>
      <c r="D28" s="177">
        <v>121</v>
      </c>
      <c r="E28" s="121">
        <f t="shared" si="0"/>
        <v>20</v>
      </c>
      <c r="F28" s="125">
        <f t="shared" ref="F28:F38" si="3">E28/D28</f>
        <v>0.16528925619834711</v>
      </c>
    </row>
    <row r="29" spans="1:9">
      <c r="A29" s="89">
        <v>610</v>
      </c>
      <c r="B29" s="100" t="s">
        <v>48</v>
      </c>
      <c r="C29" s="177">
        <v>79</v>
      </c>
      <c r="D29" s="177">
        <v>132</v>
      </c>
      <c r="E29" s="121">
        <f t="shared" si="0"/>
        <v>-53</v>
      </c>
      <c r="F29" s="125">
        <f t="shared" si="3"/>
        <v>-0.40151515151515149</v>
      </c>
      <c r="G29" s="121"/>
    </row>
    <row r="30" spans="1:9">
      <c r="A30" s="89">
        <v>611</v>
      </c>
      <c r="B30" s="100" t="s">
        <v>131</v>
      </c>
      <c r="C30" s="177">
        <v>46</v>
      </c>
      <c r="D30" s="177">
        <v>23</v>
      </c>
      <c r="E30" s="121">
        <f t="shared" si="0"/>
        <v>23</v>
      </c>
      <c r="F30" s="125">
        <f t="shared" si="3"/>
        <v>1</v>
      </c>
      <c r="G30" s="121"/>
    </row>
    <row r="31" spans="1:9">
      <c r="A31" s="89">
        <v>612</v>
      </c>
      <c r="B31" s="100" t="s">
        <v>30</v>
      </c>
      <c r="C31" s="177">
        <v>340</v>
      </c>
      <c r="D31" s="177">
        <v>309</v>
      </c>
      <c r="E31" s="121">
        <f t="shared" si="0"/>
        <v>31</v>
      </c>
      <c r="F31" s="125">
        <f t="shared" si="3"/>
        <v>0.10032362459546926</v>
      </c>
    </row>
    <row r="32" spans="1:9">
      <c r="A32" s="89">
        <v>105</v>
      </c>
      <c r="B32" s="100" t="s">
        <v>173</v>
      </c>
      <c r="C32" s="177">
        <v>179</v>
      </c>
      <c r="D32" s="177">
        <v>147</v>
      </c>
      <c r="E32" s="121">
        <f t="shared" si="0"/>
        <v>32</v>
      </c>
      <c r="F32" s="125">
        <f t="shared" si="3"/>
        <v>0.21768707482993196</v>
      </c>
      <c r="G32" s="121"/>
    </row>
    <row r="33" spans="1:7">
      <c r="A33" s="89">
        <v>106</v>
      </c>
      <c r="B33" s="100" t="s">
        <v>59</v>
      </c>
      <c r="C33" s="177">
        <v>24</v>
      </c>
      <c r="D33" s="177">
        <v>21</v>
      </c>
      <c r="E33" s="121">
        <f t="shared" si="0"/>
        <v>3</v>
      </c>
      <c r="F33" s="125">
        <f t="shared" si="3"/>
        <v>0.14285714285714285</v>
      </c>
    </row>
    <row r="34" spans="1:7">
      <c r="A34" s="89">
        <v>304</v>
      </c>
      <c r="B34" s="100" t="s">
        <v>101</v>
      </c>
      <c r="C34" s="177">
        <v>80</v>
      </c>
      <c r="D34" s="177">
        <v>83</v>
      </c>
      <c r="E34" s="121">
        <f t="shared" si="0"/>
        <v>-3</v>
      </c>
      <c r="F34" s="125">
        <f t="shared" si="3"/>
        <v>-3.614457831325301E-2</v>
      </c>
      <c r="G34" s="121"/>
    </row>
    <row r="35" spans="1:7">
      <c r="A35" s="89">
        <v>107</v>
      </c>
      <c r="B35" s="100" t="s">
        <v>68</v>
      </c>
      <c r="C35" s="177">
        <v>73</v>
      </c>
      <c r="D35" s="177">
        <v>73</v>
      </c>
      <c r="E35" s="121">
        <f t="shared" si="0"/>
        <v>0</v>
      </c>
      <c r="F35" s="125">
        <f t="shared" si="3"/>
        <v>0</v>
      </c>
    </row>
    <row r="36" spans="1:7">
      <c r="A36" s="89">
        <v>108</v>
      </c>
      <c r="B36" s="100" t="s">
        <v>75</v>
      </c>
      <c r="C36" s="177">
        <v>5</v>
      </c>
      <c r="D36" s="177">
        <v>10</v>
      </c>
      <c r="E36" s="121">
        <f t="shared" si="0"/>
        <v>-5</v>
      </c>
      <c r="F36" s="125">
        <f t="shared" si="3"/>
        <v>-0.5</v>
      </c>
      <c r="G36" s="121"/>
    </row>
    <row r="37" spans="1:7">
      <c r="A37" s="89">
        <v>109</v>
      </c>
      <c r="B37" s="100" t="s">
        <v>201</v>
      </c>
      <c r="C37" s="177">
        <v>218</v>
      </c>
      <c r="D37" s="177">
        <v>190</v>
      </c>
      <c r="E37" s="121">
        <f t="shared" si="0"/>
        <v>28</v>
      </c>
      <c r="F37" s="125">
        <f t="shared" si="3"/>
        <v>0.14736842105263157</v>
      </c>
      <c r="G37" s="121"/>
    </row>
    <row r="38" spans="1:7">
      <c r="A38" s="89">
        <v>110</v>
      </c>
      <c r="B38" s="100" t="s">
        <v>157</v>
      </c>
      <c r="C38" s="177">
        <v>99</v>
      </c>
      <c r="D38" s="177">
        <v>78</v>
      </c>
      <c r="E38" s="121">
        <f t="shared" si="0"/>
        <v>21</v>
      </c>
      <c r="F38" s="125">
        <f t="shared" si="3"/>
        <v>0.26923076923076922</v>
      </c>
    </row>
    <row r="39" spans="1:7">
      <c r="A39" s="89">
        <v>111</v>
      </c>
      <c r="B39" s="100" t="s">
        <v>145</v>
      </c>
      <c r="C39" s="177">
        <v>5</v>
      </c>
      <c r="D39" s="177">
        <v>0</v>
      </c>
      <c r="E39" s="121">
        <f t="shared" si="0"/>
        <v>5</v>
      </c>
      <c r="F39" s="168"/>
    </row>
    <row r="40" spans="1:7">
      <c r="A40" s="89">
        <v>140</v>
      </c>
      <c r="B40" s="100" t="s">
        <v>260</v>
      </c>
      <c r="C40" s="177">
        <v>9</v>
      </c>
      <c r="D40" s="177">
        <v>17</v>
      </c>
      <c r="E40" s="121">
        <f t="shared" si="0"/>
        <v>-8</v>
      </c>
      <c r="F40" s="125">
        <f t="shared" ref="F40:F47" si="4">E40/D40</f>
        <v>-0.47058823529411764</v>
      </c>
      <c r="G40" s="121"/>
    </row>
    <row r="41" spans="1:7">
      <c r="A41" s="89">
        <v>139</v>
      </c>
      <c r="B41" s="100" t="s">
        <v>259</v>
      </c>
      <c r="C41" s="177">
        <v>21</v>
      </c>
      <c r="D41" s="177">
        <v>18</v>
      </c>
      <c r="E41" s="121">
        <f t="shared" si="0"/>
        <v>3</v>
      </c>
      <c r="F41" s="125">
        <f t="shared" si="4"/>
        <v>0.16666666666666666</v>
      </c>
    </row>
    <row r="42" spans="1:7">
      <c r="A42" s="89">
        <v>112</v>
      </c>
      <c r="B42" s="100" t="s">
        <v>239</v>
      </c>
      <c r="C42" s="177">
        <v>10</v>
      </c>
      <c r="D42" s="177">
        <v>11</v>
      </c>
      <c r="E42" s="121">
        <f t="shared" si="0"/>
        <v>-1</v>
      </c>
      <c r="F42" s="125">
        <f t="shared" si="4"/>
        <v>-9.0909090909090912E-2</v>
      </c>
    </row>
    <row r="43" spans="1:7">
      <c r="A43" s="89">
        <v>204</v>
      </c>
      <c r="B43" s="100" t="s">
        <v>20</v>
      </c>
      <c r="C43" s="177">
        <v>455</v>
      </c>
      <c r="D43" s="177">
        <v>428</v>
      </c>
      <c r="E43" s="121">
        <f t="shared" si="0"/>
        <v>27</v>
      </c>
      <c r="F43" s="125">
        <f t="shared" si="4"/>
        <v>6.3084112149532703E-2</v>
      </c>
    </row>
    <row r="44" spans="1:7">
      <c r="A44" s="89">
        <v>901</v>
      </c>
      <c r="B44" s="100" t="s">
        <v>24</v>
      </c>
      <c r="C44" s="177">
        <v>194</v>
      </c>
      <c r="D44" s="177">
        <v>169</v>
      </c>
      <c r="E44" s="121">
        <f t="shared" si="0"/>
        <v>25</v>
      </c>
      <c r="F44" s="125">
        <f t="shared" si="4"/>
        <v>0.14792899408284024</v>
      </c>
    </row>
    <row r="45" spans="1:7">
      <c r="A45" s="89">
        <v>902</v>
      </c>
      <c r="B45" s="100" t="s">
        <v>32</v>
      </c>
      <c r="C45" s="177">
        <v>700</v>
      </c>
      <c r="D45" s="177">
        <v>753</v>
      </c>
      <c r="E45" s="121">
        <f t="shared" si="0"/>
        <v>-53</v>
      </c>
      <c r="F45" s="125">
        <f t="shared" si="4"/>
        <v>-7.0385126162018599E-2</v>
      </c>
    </row>
    <row r="46" spans="1:7">
      <c r="A46" s="89">
        <v>615</v>
      </c>
      <c r="B46" s="100" t="s">
        <v>275</v>
      </c>
      <c r="C46" s="177">
        <v>1</v>
      </c>
      <c r="D46" s="177">
        <v>3</v>
      </c>
      <c r="E46" s="121">
        <f t="shared" si="0"/>
        <v>-2</v>
      </c>
      <c r="F46" s="125">
        <f t="shared" si="4"/>
        <v>-0.66666666666666663</v>
      </c>
    </row>
    <row r="47" spans="1:7">
      <c r="A47" s="89">
        <v>623</v>
      </c>
      <c r="B47" s="100" t="s">
        <v>231</v>
      </c>
      <c r="C47" s="177">
        <v>2</v>
      </c>
      <c r="D47" s="177">
        <v>6</v>
      </c>
      <c r="E47" s="121">
        <f t="shared" si="0"/>
        <v>-4</v>
      </c>
      <c r="F47" s="125">
        <f t="shared" si="4"/>
        <v>-0.66666666666666663</v>
      </c>
    </row>
    <row r="48" spans="1:7">
      <c r="A48" s="89">
        <v>683</v>
      </c>
      <c r="B48" s="100" t="s">
        <v>282</v>
      </c>
      <c r="C48" s="177">
        <v>9</v>
      </c>
      <c r="D48" s="177">
        <v>0</v>
      </c>
      <c r="E48" s="121">
        <f t="shared" si="0"/>
        <v>9</v>
      </c>
      <c r="F48" s="168"/>
    </row>
    <row r="49" spans="1:7">
      <c r="A49" s="89">
        <v>903</v>
      </c>
      <c r="B49" s="100" t="s">
        <v>87</v>
      </c>
      <c r="C49" s="177">
        <v>62</v>
      </c>
      <c r="D49" s="177">
        <v>67</v>
      </c>
      <c r="E49" s="121">
        <f t="shared" si="0"/>
        <v>-5</v>
      </c>
      <c r="F49" s="125">
        <f t="shared" ref="F49:F58" si="5">E49/D49</f>
        <v>-7.4626865671641784E-2</v>
      </c>
    </row>
    <row r="50" spans="1:7">
      <c r="A50" s="89">
        <v>113</v>
      </c>
      <c r="B50" s="100" t="s">
        <v>18</v>
      </c>
      <c r="C50" s="177">
        <v>838</v>
      </c>
      <c r="D50" s="177">
        <v>578</v>
      </c>
      <c r="E50" s="121">
        <f t="shared" si="0"/>
        <v>260</v>
      </c>
      <c r="F50" s="125">
        <f t="shared" si="5"/>
        <v>0.44982698961937717</v>
      </c>
    </row>
    <row r="51" spans="1:7">
      <c r="A51" s="89">
        <v>305</v>
      </c>
      <c r="B51" s="100" t="s">
        <v>161</v>
      </c>
      <c r="C51" s="177">
        <v>377</v>
      </c>
      <c r="D51" s="177">
        <v>404</v>
      </c>
      <c r="E51" s="121">
        <f t="shared" si="0"/>
        <v>-27</v>
      </c>
      <c r="F51" s="125">
        <f t="shared" si="5"/>
        <v>-6.6831683168316836E-2</v>
      </c>
    </row>
    <row r="52" spans="1:7">
      <c r="A52" s="89">
        <v>3</v>
      </c>
      <c r="B52" s="100" t="s">
        <v>134</v>
      </c>
      <c r="C52" s="177">
        <v>178</v>
      </c>
      <c r="D52" s="177">
        <v>130</v>
      </c>
      <c r="E52" s="121">
        <f t="shared" si="0"/>
        <v>48</v>
      </c>
      <c r="F52" s="125">
        <f t="shared" si="5"/>
        <v>0.36923076923076925</v>
      </c>
    </row>
    <row r="53" spans="1:7">
      <c r="A53" s="89">
        <v>616</v>
      </c>
      <c r="B53" s="100" t="s">
        <v>310</v>
      </c>
      <c r="C53" s="177">
        <v>18</v>
      </c>
      <c r="D53" s="177">
        <v>12</v>
      </c>
      <c r="E53" s="121">
        <f t="shared" si="0"/>
        <v>6</v>
      </c>
      <c r="F53" s="125">
        <f t="shared" si="5"/>
        <v>0.5</v>
      </c>
    </row>
    <row r="54" spans="1:7">
      <c r="A54" s="89">
        <v>904</v>
      </c>
      <c r="B54" s="100" t="s">
        <v>197</v>
      </c>
      <c r="C54" s="177">
        <v>234</v>
      </c>
      <c r="D54" s="177">
        <v>155</v>
      </c>
      <c r="E54" s="121">
        <f t="shared" si="0"/>
        <v>79</v>
      </c>
      <c r="F54" s="125">
        <f t="shared" si="5"/>
        <v>0.50967741935483868</v>
      </c>
    </row>
    <row r="55" spans="1:7">
      <c r="A55" s="89">
        <v>114</v>
      </c>
      <c r="B55" s="100" t="s">
        <v>335</v>
      </c>
      <c r="C55" s="177">
        <v>6</v>
      </c>
      <c r="D55" s="177">
        <v>2</v>
      </c>
      <c r="E55" s="121">
        <f t="shared" si="0"/>
        <v>4</v>
      </c>
      <c r="F55" s="125">
        <f t="shared" si="5"/>
        <v>2</v>
      </c>
      <c r="G55" s="121"/>
    </row>
    <row r="56" spans="1:7">
      <c r="A56" s="89">
        <v>115</v>
      </c>
      <c r="B56" s="100" t="s">
        <v>204</v>
      </c>
      <c r="C56" s="177">
        <v>16</v>
      </c>
      <c r="D56" s="177">
        <v>16</v>
      </c>
      <c r="E56" s="121">
        <f t="shared" si="0"/>
        <v>0</v>
      </c>
      <c r="F56" s="125">
        <f t="shared" si="5"/>
        <v>0</v>
      </c>
    </row>
    <row r="57" spans="1:7">
      <c r="A57" s="89">
        <v>206</v>
      </c>
      <c r="B57" s="100" t="s">
        <v>21</v>
      </c>
      <c r="C57" s="177">
        <v>350</v>
      </c>
      <c r="D57" s="177">
        <v>295</v>
      </c>
      <c r="E57" s="121">
        <f t="shared" si="0"/>
        <v>55</v>
      </c>
      <c r="F57" s="125">
        <f t="shared" si="5"/>
        <v>0.1864406779661017</v>
      </c>
    </row>
    <row r="58" spans="1:7">
      <c r="A58" s="89">
        <v>701</v>
      </c>
      <c r="B58" s="100" t="s">
        <v>94</v>
      </c>
      <c r="C58" s="177">
        <v>34</v>
      </c>
      <c r="D58" s="177">
        <v>21</v>
      </c>
      <c r="E58" s="121">
        <f t="shared" si="0"/>
        <v>13</v>
      </c>
      <c r="F58" s="125">
        <f t="shared" si="5"/>
        <v>0.61904761904761907</v>
      </c>
    </row>
    <row r="59" spans="1:7">
      <c r="A59" s="89">
        <v>704</v>
      </c>
      <c r="B59" s="100" t="s">
        <v>367</v>
      </c>
      <c r="C59" s="177">
        <v>1</v>
      </c>
      <c r="D59" s="177">
        <v>0</v>
      </c>
      <c r="E59" s="121">
        <f t="shared" si="0"/>
        <v>1</v>
      </c>
      <c r="F59" s="168"/>
    </row>
    <row r="60" spans="1:7">
      <c r="A60" s="89">
        <v>709</v>
      </c>
      <c r="B60" s="100" t="s">
        <v>155</v>
      </c>
      <c r="C60" s="177">
        <v>113</v>
      </c>
      <c r="D60" s="177">
        <v>88</v>
      </c>
      <c r="E60" s="121">
        <f t="shared" si="0"/>
        <v>25</v>
      </c>
      <c r="F60" s="125">
        <f t="shared" ref="F60:F71" si="6">E60/D60</f>
        <v>0.28409090909090912</v>
      </c>
    </row>
    <row r="61" spans="1:7">
      <c r="A61" s="89">
        <v>116</v>
      </c>
      <c r="B61" s="100" t="s">
        <v>49</v>
      </c>
      <c r="C61" s="177">
        <v>43</v>
      </c>
      <c r="D61" s="177">
        <v>57</v>
      </c>
      <c r="E61" s="121">
        <f t="shared" si="0"/>
        <v>-14</v>
      </c>
      <c r="F61" s="125">
        <f t="shared" si="6"/>
        <v>-0.24561403508771928</v>
      </c>
      <c r="G61" s="121"/>
    </row>
    <row r="62" spans="1:7">
      <c r="A62" s="89">
        <v>207</v>
      </c>
      <c r="B62" s="100" t="s">
        <v>224</v>
      </c>
      <c r="C62" s="177">
        <v>10</v>
      </c>
      <c r="D62" s="177">
        <v>17</v>
      </c>
      <c r="E62" s="121">
        <f t="shared" si="0"/>
        <v>-7</v>
      </c>
      <c r="F62" s="125">
        <f t="shared" si="6"/>
        <v>-0.41176470588235292</v>
      </c>
    </row>
    <row r="63" spans="1:7">
      <c r="A63" s="89">
        <v>208</v>
      </c>
      <c r="B63" s="100" t="s">
        <v>63</v>
      </c>
      <c r="C63" s="177">
        <v>87</v>
      </c>
      <c r="D63" s="177">
        <v>72</v>
      </c>
      <c r="E63" s="121">
        <f t="shared" si="0"/>
        <v>15</v>
      </c>
      <c r="F63" s="125">
        <f t="shared" si="6"/>
        <v>0.20833333333333334</v>
      </c>
      <c r="G63" s="121"/>
    </row>
    <row r="64" spans="1:7">
      <c r="A64" s="89">
        <v>306</v>
      </c>
      <c r="B64" s="100" t="s">
        <v>67</v>
      </c>
      <c r="C64" s="177">
        <v>54</v>
      </c>
      <c r="D64" s="177">
        <v>67</v>
      </c>
      <c r="E64" s="121">
        <f t="shared" si="0"/>
        <v>-13</v>
      </c>
      <c r="F64" s="125">
        <f t="shared" si="6"/>
        <v>-0.19402985074626866</v>
      </c>
    </row>
    <row r="65" spans="1:7">
      <c r="A65" s="89">
        <v>307</v>
      </c>
      <c r="B65" s="100" t="s">
        <v>153</v>
      </c>
      <c r="C65" s="177">
        <v>195</v>
      </c>
      <c r="D65" s="177">
        <v>219</v>
      </c>
      <c r="E65" s="121">
        <f t="shared" si="0"/>
        <v>-24</v>
      </c>
      <c r="F65" s="125">
        <f t="shared" si="6"/>
        <v>-0.1095890410958904</v>
      </c>
    </row>
    <row r="66" spans="1:7">
      <c r="A66" s="89">
        <v>504</v>
      </c>
      <c r="B66" s="100" t="s">
        <v>235</v>
      </c>
      <c r="C66" s="177">
        <v>19</v>
      </c>
      <c r="D66" s="177">
        <v>25</v>
      </c>
      <c r="E66" s="121">
        <f t="shared" si="0"/>
        <v>-6</v>
      </c>
      <c r="F66" s="125">
        <f t="shared" si="6"/>
        <v>-0.24</v>
      </c>
    </row>
    <row r="67" spans="1:7">
      <c r="A67" s="89">
        <v>255</v>
      </c>
      <c r="B67" s="100" t="s">
        <v>126</v>
      </c>
      <c r="C67" s="177">
        <v>270</v>
      </c>
      <c r="D67" s="177">
        <v>250</v>
      </c>
      <c r="E67" s="121">
        <f t="shared" si="0"/>
        <v>20</v>
      </c>
      <c r="F67" s="125">
        <f t="shared" si="6"/>
        <v>0.08</v>
      </c>
      <c r="G67" s="121"/>
    </row>
    <row r="68" spans="1:7">
      <c r="A68" s="89">
        <v>221</v>
      </c>
      <c r="B68" s="100" t="s">
        <v>117</v>
      </c>
      <c r="C68" s="177">
        <v>1</v>
      </c>
      <c r="D68" s="177">
        <v>2</v>
      </c>
      <c r="E68" s="121">
        <f t="shared" si="0"/>
        <v>-1</v>
      </c>
      <c r="F68" s="125">
        <f t="shared" si="6"/>
        <v>-0.5</v>
      </c>
    </row>
    <row r="69" spans="1:7">
      <c r="A69" s="89">
        <v>905</v>
      </c>
      <c r="B69" s="100" t="s">
        <v>10</v>
      </c>
      <c r="C69" s="177">
        <v>994</v>
      </c>
      <c r="D69" s="177">
        <v>890</v>
      </c>
      <c r="E69" s="121">
        <f t="shared" ref="E69:E132" si="7">C69-D69</f>
        <v>104</v>
      </c>
      <c r="F69" s="125">
        <f t="shared" si="6"/>
        <v>0.11685393258426967</v>
      </c>
    </row>
    <row r="70" spans="1:7">
      <c r="A70" s="89">
        <v>119</v>
      </c>
      <c r="B70" s="100" t="s">
        <v>327</v>
      </c>
      <c r="C70" s="177">
        <v>9</v>
      </c>
      <c r="D70" s="177">
        <v>14</v>
      </c>
      <c r="E70" s="121">
        <f t="shared" si="7"/>
        <v>-5</v>
      </c>
      <c r="F70" s="125">
        <f t="shared" si="6"/>
        <v>-0.35714285714285715</v>
      </c>
    </row>
    <row r="71" spans="1:7">
      <c r="A71" s="89">
        <v>308</v>
      </c>
      <c r="B71" s="100" t="s">
        <v>166</v>
      </c>
      <c r="C71" s="177">
        <v>45</v>
      </c>
      <c r="D71" s="177">
        <v>30</v>
      </c>
      <c r="E71" s="121">
        <f t="shared" si="7"/>
        <v>15</v>
      </c>
      <c r="F71" s="125">
        <f t="shared" si="6"/>
        <v>0.5</v>
      </c>
    </row>
    <row r="72" spans="1:7">
      <c r="A72" s="89">
        <v>4</v>
      </c>
      <c r="B72" s="100" t="s">
        <v>304</v>
      </c>
      <c r="C72" s="177">
        <v>4</v>
      </c>
      <c r="D72" s="177">
        <v>0</v>
      </c>
      <c r="E72" s="121">
        <f t="shared" si="7"/>
        <v>4</v>
      </c>
      <c r="F72" s="168"/>
    </row>
    <row r="73" spans="1:7">
      <c r="A73" s="89">
        <v>804</v>
      </c>
      <c r="B73" s="100" t="s">
        <v>96</v>
      </c>
      <c r="C73" s="177">
        <v>30</v>
      </c>
      <c r="D73" s="177">
        <v>38</v>
      </c>
      <c r="E73" s="121">
        <f t="shared" si="7"/>
        <v>-8</v>
      </c>
      <c r="F73" s="125">
        <f t="shared" ref="F73:F78" si="8">E73/D73</f>
        <v>-0.21052631578947367</v>
      </c>
    </row>
    <row r="74" spans="1:7">
      <c r="A74" s="89">
        <v>906</v>
      </c>
      <c r="B74" s="100" t="s">
        <v>194</v>
      </c>
      <c r="C74" s="177">
        <v>744</v>
      </c>
      <c r="D74" s="177">
        <v>764</v>
      </c>
      <c r="E74" s="121">
        <f t="shared" si="7"/>
        <v>-20</v>
      </c>
      <c r="F74" s="125">
        <f t="shared" si="8"/>
        <v>-2.6178010471204188E-2</v>
      </c>
    </row>
    <row r="75" spans="1:7">
      <c r="A75" s="89">
        <v>907</v>
      </c>
      <c r="B75" s="100" t="s">
        <v>46</v>
      </c>
      <c r="C75" s="177">
        <v>1139</v>
      </c>
      <c r="D75" s="177">
        <v>1155</v>
      </c>
      <c r="E75" s="121">
        <f t="shared" si="7"/>
        <v>-16</v>
      </c>
      <c r="F75" s="125">
        <f t="shared" si="8"/>
        <v>-1.3852813852813853E-2</v>
      </c>
    </row>
    <row r="76" spans="1:7">
      <c r="A76" s="89">
        <v>993</v>
      </c>
      <c r="B76" s="100" t="s">
        <v>223</v>
      </c>
      <c r="C76" s="177">
        <v>406</v>
      </c>
      <c r="D76" s="177">
        <v>493</v>
      </c>
      <c r="E76" s="121">
        <f t="shared" si="7"/>
        <v>-87</v>
      </c>
      <c r="F76" s="125">
        <f t="shared" si="8"/>
        <v>-0.17647058823529413</v>
      </c>
      <c r="G76" s="121"/>
    </row>
    <row r="77" spans="1:7">
      <c r="A77" s="89">
        <v>199</v>
      </c>
      <c r="B77" s="100" t="s">
        <v>283</v>
      </c>
      <c r="C77" s="177">
        <v>56</v>
      </c>
      <c r="D77" s="177">
        <v>31</v>
      </c>
      <c r="E77" s="121">
        <f t="shared" si="7"/>
        <v>25</v>
      </c>
      <c r="F77" s="125">
        <f t="shared" si="8"/>
        <v>0.80645161290322576</v>
      </c>
    </row>
    <row r="78" spans="1:7">
      <c r="A78" s="89">
        <v>505</v>
      </c>
      <c r="B78" s="100" t="s">
        <v>243</v>
      </c>
      <c r="C78" s="177">
        <v>78</v>
      </c>
      <c r="D78" s="177">
        <v>99</v>
      </c>
      <c r="E78" s="121">
        <f t="shared" si="7"/>
        <v>-21</v>
      </c>
      <c r="F78" s="125">
        <f t="shared" si="8"/>
        <v>-0.21212121212121213</v>
      </c>
    </row>
    <row r="79" spans="1:7">
      <c r="A79" s="89">
        <v>258</v>
      </c>
      <c r="B79" s="100" t="s">
        <v>279</v>
      </c>
      <c r="C79" s="177">
        <v>2</v>
      </c>
      <c r="D79" s="177">
        <v>0</v>
      </c>
      <c r="E79" s="121">
        <f t="shared" si="7"/>
        <v>2</v>
      </c>
      <c r="F79" s="168"/>
    </row>
    <row r="80" spans="1:7">
      <c r="A80" s="89">
        <v>506</v>
      </c>
      <c r="B80" s="100" t="s">
        <v>248</v>
      </c>
      <c r="C80" s="177">
        <v>1</v>
      </c>
      <c r="D80" s="177">
        <v>8</v>
      </c>
      <c r="E80" s="121">
        <f t="shared" si="7"/>
        <v>-7</v>
      </c>
      <c r="F80" s="125">
        <f t="shared" ref="F80:F95" si="9">E80/D80</f>
        <v>-0.875</v>
      </c>
      <c r="G80" s="121"/>
    </row>
    <row r="81" spans="1:7">
      <c r="A81" s="89">
        <v>805</v>
      </c>
      <c r="B81" s="100" t="s">
        <v>76</v>
      </c>
      <c r="C81" s="177">
        <v>27</v>
      </c>
      <c r="D81" s="177">
        <v>40</v>
      </c>
      <c r="E81" s="121">
        <f t="shared" si="7"/>
        <v>-13</v>
      </c>
      <c r="F81" s="125">
        <f t="shared" si="9"/>
        <v>-0.32500000000000001</v>
      </c>
    </row>
    <row r="82" spans="1:7">
      <c r="A82" s="89">
        <v>806</v>
      </c>
      <c r="B82" s="100" t="s">
        <v>11</v>
      </c>
      <c r="C82" s="177">
        <v>956</v>
      </c>
      <c r="D82" s="177">
        <v>970</v>
      </c>
      <c r="E82" s="121">
        <f t="shared" si="7"/>
        <v>-14</v>
      </c>
      <c r="F82" s="125">
        <f t="shared" si="9"/>
        <v>-1.443298969072165E-2</v>
      </c>
    </row>
    <row r="83" spans="1:7">
      <c r="A83" s="89">
        <v>120</v>
      </c>
      <c r="B83" s="100" t="s">
        <v>56</v>
      </c>
      <c r="C83" s="177">
        <v>60</v>
      </c>
      <c r="D83" s="177">
        <v>47</v>
      </c>
      <c r="E83" s="121">
        <f t="shared" si="7"/>
        <v>13</v>
      </c>
      <c r="F83" s="125">
        <f t="shared" si="9"/>
        <v>0.27659574468085107</v>
      </c>
    </row>
    <row r="84" spans="1:7">
      <c r="A84" s="89">
        <v>121</v>
      </c>
      <c r="B84" s="100" t="s">
        <v>13</v>
      </c>
      <c r="C84" s="177">
        <v>265</v>
      </c>
      <c r="D84" s="177">
        <v>332</v>
      </c>
      <c r="E84" s="121">
        <f t="shared" si="7"/>
        <v>-67</v>
      </c>
      <c r="F84" s="125">
        <f t="shared" si="9"/>
        <v>-0.20180722891566266</v>
      </c>
    </row>
    <row r="85" spans="1:7">
      <c r="A85" s="89">
        <v>910</v>
      </c>
      <c r="B85" s="100" t="s">
        <v>187</v>
      </c>
      <c r="C85" s="177">
        <v>91</v>
      </c>
      <c r="D85" s="177">
        <v>144</v>
      </c>
      <c r="E85" s="121">
        <f t="shared" si="7"/>
        <v>-53</v>
      </c>
      <c r="F85" s="125">
        <f t="shared" si="9"/>
        <v>-0.36805555555555558</v>
      </c>
    </row>
    <row r="86" spans="1:7">
      <c r="A86" s="89">
        <v>807</v>
      </c>
      <c r="B86" s="100" t="s">
        <v>163</v>
      </c>
      <c r="C86" s="177">
        <v>26</v>
      </c>
      <c r="D86" s="177">
        <v>42</v>
      </c>
      <c r="E86" s="121">
        <f t="shared" si="7"/>
        <v>-16</v>
      </c>
      <c r="F86" s="125">
        <f t="shared" si="9"/>
        <v>-0.38095238095238093</v>
      </c>
    </row>
    <row r="87" spans="1:7">
      <c r="A87" s="89">
        <v>678</v>
      </c>
      <c r="B87" s="100" t="s">
        <v>23</v>
      </c>
      <c r="C87" s="177">
        <v>204</v>
      </c>
      <c r="D87" s="177">
        <v>189</v>
      </c>
      <c r="E87" s="121">
        <f t="shared" si="7"/>
        <v>15</v>
      </c>
      <c r="F87" s="125">
        <f t="shared" si="9"/>
        <v>7.9365079365079361E-2</v>
      </c>
    </row>
    <row r="88" spans="1:7">
      <c r="A88" s="89">
        <v>309</v>
      </c>
      <c r="B88" s="100" t="s">
        <v>156</v>
      </c>
      <c r="C88" s="177">
        <v>21</v>
      </c>
      <c r="D88" s="177">
        <v>33</v>
      </c>
      <c r="E88" s="121">
        <f t="shared" si="7"/>
        <v>-12</v>
      </c>
      <c r="F88" s="125">
        <f t="shared" si="9"/>
        <v>-0.36363636363636365</v>
      </c>
    </row>
    <row r="89" spans="1:7">
      <c r="A89" s="89">
        <v>210</v>
      </c>
      <c r="B89" s="100" t="s">
        <v>273</v>
      </c>
      <c r="C89" s="177">
        <v>794</v>
      </c>
      <c r="D89" s="177">
        <v>618</v>
      </c>
      <c r="E89" s="121">
        <f t="shared" si="7"/>
        <v>176</v>
      </c>
      <c r="F89" s="125">
        <f t="shared" si="9"/>
        <v>0.28478964401294499</v>
      </c>
    </row>
    <row r="90" spans="1:7">
      <c r="A90" s="89">
        <v>211</v>
      </c>
      <c r="B90" s="100" t="s">
        <v>214</v>
      </c>
      <c r="C90" s="177">
        <v>165</v>
      </c>
      <c r="D90" s="177">
        <v>97</v>
      </c>
      <c r="E90" s="121">
        <f t="shared" si="7"/>
        <v>68</v>
      </c>
      <c r="F90" s="125">
        <f t="shared" si="9"/>
        <v>0.7010309278350515</v>
      </c>
    </row>
    <row r="91" spans="1:7">
      <c r="A91" s="89">
        <v>212</v>
      </c>
      <c r="B91" s="100" t="s">
        <v>138</v>
      </c>
      <c r="C91" s="177">
        <v>31</v>
      </c>
      <c r="D91" s="177">
        <v>4</v>
      </c>
      <c r="E91" s="121">
        <f t="shared" si="7"/>
        <v>27</v>
      </c>
      <c r="F91" s="125">
        <f t="shared" si="9"/>
        <v>6.75</v>
      </c>
    </row>
    <row r="92" spans="1:7">
      <c r="A92" s="89">
        <v>257</v>
      </c>
      <c r="B92" s="100" t="s">
        <v>262</v>
      </c>
      <c r="C92" s="177">
        <v>41</v>
      </c>
      <c r="D92" s="177">
        <v>44</v>
      </c>
      <c r="E92" s="121">
        <f t="shared" si="7"/>
        <v>-3</v>
      </c>
      <c r="F92" s="125">
        <f t="shared" si="9"/>
        <v>-6.8181818181818177E-2</v>
      </c>
    </row>
    <row r="93" spans="1:7">
      <c r="A93" s="89">
        <v>205</v>
      </c>
      <c r="B93" s="100" t="s">
        <v>81</v>
      </c>
      <c r="C93" s="177">
        <v>72</v>
      </c>
      <c r="D93" s="177">
        <v>107</v>
      </c>
      <c r="E93" s="121">
        <f t="shared" si="7"/>
        <v>-35</v>
      </c>
      <c r="F93" s="125">
        <f t="shared" si="9"/>
        <v>-0.32710280373831774</v>
      </c>
    </row>
    <row r="94" spans="1:7">
      <c r="A94" s="89">
        <v>711</v>
      </c>
      <c r="B94" s="100" t="s">
        <v>245</v>
      </c>
      <c r="C94" s="177">
        <v>10</v>
      </c>
      <c r="D94" s="177">
        <v>15</v>
      </c>
      <c r="E94" s="121">
        <f t="shared" si="7"/>
        <v>-5</v>
      </c>
      <c r="F94" s="125">
        <f t="shared" si="9"/>
        <v>-0.33333333333333331</v>
      </c>
      <c r="G94" s="121"/>
    </row>
    <row r="95" spans="1:7">
      <c r="A95" s="89">
        <v>621</v>
      </c>
      <c r="B95" s="100" t="s">
        <v>8</v>
      </c>
      <c r="C95" s="177">
        <v>669</v>
      </c>
      <c r="D95" s="177">
        <v>698</v>
      </c>
      <c r="E95" s="121">
        <f t="shared" si="7"/>
        <v>-29</v>
      </c>
      <c r="F95" s="125">
        <f t="shared" si="9"/>
        <v>-4.1547277936962751E-2</v>
      </c>
    </row>
    <row r="96" spans="1:7">
      <c r="A96" s="89">
        <v>622</v>
      </c>
      <c r="B96" s="100" t="s">
        <v>55</v>
      </c>
      <c r="C96" s="177">
        <v>0</v>
      </c>
      <c r="D96" s="177">
        <v>2</v>
      </c>
      <c r="E96" s="121">
        <f t="shared" si="7"/>
        <v>-2</v>
      </c>
      <c r="F96" s="168"/>
    </row>
    <row r="97" spans="1:7">
      <c r="A97" s="89">
        <v>213</v>
      </c>
      <c r="B97" s="100" t="s">
        <v>66</v>
      </c>
      <c r="C97" s="177">
        <v>240</v>
      </c>
      <c r="D97" s="177">
        <v>289</v>
      </c>
      <c r="E97" s="121">
        <f t="shared" si="7"/>
        <v>-49</v>
      </c>
      <c r="F97" s="125">
        <f t="shared" ref="F97:F106" si="10">E97/D97</f>
        <v>-0.16955017301038061</v>
      </c>
    </row>
    <row r="98" spans="1:7">
      <c r="A98" s="89">
        <v>214</v>
      </c>
      <c r="B98" s="100" t="s">
        <v>203</v>
      </c>
      <c r="C98" s="177">
        <v>423</v>
      </c>
      <c r="D98" s="177">
        <v>352</v>
      </c>
      <c r="E98" s="121">
        <f t="shared" si="7"/>
        <v>71</v>
      </c>
      <c r="F98" s="125">
        <f t="shared" si="10"/>
        <v>0.20170454545454544</v>
      </c>
    </row>
    <row r="99" spans="1:7">
      <c r="A99" s="89">
        <v>215</v>
      </c>
      <c r="B99" s="100" t="s">
        <v>206</v>
      </c>
      <c r="C99" s="177">
        <v>352</v>
      </c>
      <c r="D99" s="177">
        <v>441</v>
      </c>
      <c r="E99" s="121">
        <f t="shared" si="7"/>
        <v>-89</v>
      </c>
      <c r="F99" s="125">
        <f t="shared" si="10"/>
        <v>-0.20181405895691609</v>
      </c>
    </row>
    <row r="100" spans="1:7">
      <c r="A100" s="89">
        <v>216</v>
      </c>
      <c r="B100" s="100" t="s">
        <v>200</v>
      </c>
      <c r="C100" s="177">
        <v>297</v>
      </c>
      <c r="D100" s="177">
        <v>296</v>
      </c>
      <c r="E100" s="121">
        <f t="shared" si="7"/>
        <v>1</v>
      </c>
      <c r="F100" s="125">
        <f t="shared" si="10"/>
        <v>3.3783783783783786E-3</v>
      </c>
    </row>
    <row r="101" spans="1:7">
      <c r="A101" s="89">
        <v>217</v>
      </c>
      <c r="B101" s="100" t="s">
        <v>184</v>
      </c>
      <c r="C101" s="177">
        <v>133</v>
      </c>
      <c r="D101" s="177">
        <v>100</v>
      </c>
      <c r="E101" s="121">
        <f t="shared" si="7"/>
        <v>33</v>
      </c>
      <c r="F101" s="125">
        <f t="shared" si="10"/>
        <v>0.33</v>
      </c>
      <c r="G101" s="121"/>
    </row>
    <row r="102" spans="1:7">
      <c r="A102" s="89">
        <v>218</v>
      </c>
      <c r="B102" s="100" t="s">
        <v>42</v>
      </c>
      <c r="C102" s="177">
        <v>118</v>
      </c>
      <c r="D102" s="177">
        <v>149</v>
      </c>
      <c r="E102" s="121">
        <f t="shared" si="7"/>
        <v>-31</v>
      </c>
      <c r="F102" s="125">
        <f t="shared" si="10"/>
        <v>-0.20805369127516779</v>
      </c>
    </row>
    <row r="103" spans="1:7">
      <c r="A103" s="89">
        <v>712</v>
      </c>
      <c r="B103" s="100" t="s">
        <v>213</v>
      </c>
      <c r="C103" s="177">
        <v>156</v>
      </c>
      <c r="D103" s="177">
        <v>125</v>
      </c>
      <c r="E103" s="121">
        <f t="shared" si="7"/>
        <v>31</v>
      </c>
      <c r="F103" s="125">
        <f t="shared" si="10"/>
        <v>0.248</v>
      </c>
    </row>
    <row r="104" spans="1:7">
      <c r="A104" s="89">
        <v>808</v>
      </c>
      <c r="B104" s="100" t="s">
        <v>12</v>
      </c>
      <c r="C104" s="177">
        <v>558</v>
      </c>
      <c r="D104" s="177">
        <v>612</v>
      </c>
      <c r="E104" s="121">
        <f t="shared" si="7"/>
        <v>-54</v>
      </c>
      <c r="F104" s="125">
        <f t="shared" si="10"/>
        <v>-8.8235294117647065E-2</v>
      </c>
      <c r="G104" s="121"/>
    </row>
    <row r="105" spans="1:7">
      <c r="A105" s="89">
        <v>310</v>
      </c>
      <c r="B105" s="100" t="s">
        <v>135</v>
      </c>
      <c r="C105" s="177">
        <v>11</v>
      </c>
      <c r="D105" s="177">
        <v>8</v>
      </c>
      <c r="E105" s="121">
        <f t="shared" si="7"/>
        <v>3</v>
      </c>
      <c r="F105" s="125">
        <f t="shared" si="10"/>
        <v>0.375</v>
      </c>
    </row>
    <row r="106" spans="1:7">
      <c r="A106" s="89">
        <v>219</v>
      </c>
      <c r="B106" s="100" t="s">
        <v>98</v>
      </c>
      <c r="C106" s="177">
        <v>1</v>
      </c>
      <c r="D106" s="177">
        <v>2</v>
      </c>
      <c r="E106" s="121">
        <f t="shared" si="7"/>
        <v>-1</v>
      </c>
      <c r="F106" s="125">
        <f t="shared" si="10"/>
        <v>-0.5</v>
      </c>
    </row>
    <row r="107" spans="1:7">
      <c r="A107" s="89">
        <v>716</v>
      </c>
      <c r="B107" s="100" t="s">
        <v>364</v>
      </c>
      <c r="C107" s="177">
        <v>2</v>
      </c>
      <c r="D107" s="177">
        <v>0</v>
      </c>
      <c r="E107" s="121">
        <f t="shared" si="7"/>
        <v>2</v>
      </c>
      <c r="F107" s="168"/>
    </row>
    <row r="108" spans="1:7">
      <c r="A108" s="89">
        <v>680</v>
      </c>
      <c r="B108" s="100" t="s">
        <v>348</v>
      </c>
      <c r="C108" s="177">
        <v>1</v>
      </c>
      <c r="D108" s="177">
        <v>1</v>
      </c>
      <c r="E108" s="121">
        <f t="shared" si="7"/>
        <v>0</v>
      </c>
      <c r="F108" s="125">
        <f t="shared" ref="F108:F128" si="11">E108/D108</f>
        <v>0</v>
      </c>
    </row>
    <row r="109" spans="1:7">
      <c r="A109" s="89">
        <v>507</v>
      </c>
      <c r="B109" s="100" t="s">
        <v>181</v>
      </c>
      <c r="C109" s="177">
        <v>199</v>
      </c>
      <c r="D109" s="177">
        <v>184</v>
      </c>
      <c r="E109" s="121">
        <f t="shared" si="7"/>
        <v>15</v>
      </c>
      <c r="F109" s="125">
        <f t="shared" si="11"/>
        <v>8.1521739130434784E-2</v>
      </c>
    </row>
    <row r="110" spans="1:7">
      <c r="A110" s="89">
        <v>547</v>
      </c>
      <c r="B110" s="100" t="s">
        <v>115</v>
      </c>
      <c r="C110" s="177">
        <v>30</v>
      </c>
      <c r="D110" s="177">
        <v>21</v>
      </c>
      <c r="E110" s="121">
        <f t="shared" si="7"/>
        <v>9</v>
      </c>
      <c r="F110" s="125">
        <f t="shared" si="11"/>
        <v>0.42857142857142855</v>
      </c>
    </row>
    <row r="111" spans="1:7">
      <c r="A111" s="89">
        <v>809</v>
      </c>
      <c r="B111" s="100" t="s">
        <v>159</v>
      </c>
      <c r="C111" s="177">
        <v>37</v>
      </c>
      <c r="D111" s="177">
        <v>14</v>
      </c>
      <c r="E111" s="121">
        <f t="shared" si="7"/>
        <v>23</v>
      </c>
      <c r="F111" s="125">
        <f t="shared" si="11"/>
        <v>1.6428571428571428</v>
      </c>
    </row>
    <row r="112" spans="1:7">
      <c r="A112" s="89">
        <v>222</v>
      </c>
      <c r="B112" s="100" t="s">
        <v>328</v>
      </c>
      <c r="C112" s="177">
        <v>1</v>
      </c>
      <c r="D112" s="177">
        <v>7</v>
      </c>
      <c r="E112" s="121">
        <f t="shared" si="7"/>
        <v>-6</v>
      </c>
      <c r="F112" s="125">
        <f t="shared" si="11"/>
        <v>-0.8571428571428571</v>
      </c>
    </row>
    <row r="113" spans="1:7">
      <c r="A113" s="89">
        <v>508</v>
      </c>
      <c r="B113" s="100" t="s">
        <v>34</v>
      </c>
      <c r="C113" s="177">
        <v>640</v>
      </c>
      <c r="D113" s="177">
        <v>600</v>
      </c>
      <c r="E113" s="121">
        <f t="shared" si="7"/>
        <v>40</v>
      </c>
      <c r="F113" s="125">
        <f t="shared" si="11"/>
        <v>6.6666666666666666E-2</v>
      </c>
    </row>
    <row r="114" spans="1:7">
      <c r="A114" s="89">
        <v>509</v>
      </c>
      <c r="B114" s="100" t="s">
        <v>168</v>
      </c>
      <c r="C114" s="177">
        <v>147</v>
      </c>
      <c r="D114" s="177">
        <v>183</v>
      </c>
      <c r="E114" s="121">
        <f t="shared" si="7"/>
        <v>-36</v>
      </c>
      <c r="F114" s="125">
        <f t="shared" si="11"/>
        <v>-0.19672131147540983</v>
      </c>
      <c r="G114" s="121"/>
    </row>
    <row r="115" spans="1:7">
      <c r="A115" s="89">
        <v>625</v>
      </c>
      <c r="B115" s="100" t="s">
        <v>19</v>
      </c>
      <c r="C115" s="177">
        <v>447</v>
      </c>
      <c r="D115" s="177">
        <v>376</v>
      </c>
      <c r="E115" s="121">
        <f t="shared" si="7"/>
        <v>71</v>
      </c>
      <c r="F115" s="125">
        <f t="shared" si="11"/>
        <v>0.18882978723404256</v>
      </c>
    </row>
    <row r="116" spans="1:7">
      <c r="A116" s="89">
        <v>810</v>
      </c>
      <c r="B116" s="100" t="s">
        <v>15</v>
      </c>
      <c r="C116" s="177">
        <v>784</v>
      </c>
      <c r="D116" s="177">
        <v>791</v>
      </c>
      <c r="E116" s="121">
        <f t="shared" si="7"/>
        <v>-7</v>
      </c>
      <c r="F116" s="125">
        <f t="shared" si="11"/>
        <v>-8.8495575221238937E-3</v>
      </c>
    </row>
    <row r="117" spans="1:7">
      <c r="A117" s="89">
        <v>913</v>
      </c>
      <c r="B117" s="100" t="s">
        <v>207</v>
      </c>
      <c r="C117" s="177">
        <v>816</v>
      </c>
      <c r="D117" s="177">
        <v>778</v>
      </c>
      <c r="E117" s="121">
        <f t="shared" si="7"/>
        <v>38</v>
      </c>
      <c r="F117" s="125">
        <f t="shared" si="11"/>
        <v>4.8843187660668377E-2</v>
      </c>
    </row>
    <row r="118" spans="1:7">
      <c r="A118" s="89">
        <v>6</v>
      </c>
      <c r="B118" s="100" t="s">
        <v>170</v>
      </c>
      <c r="C118" s="177">
        <v>24</v>
      </c>
      <c r="D118" s="177">
        <v>17</v>
      </c>
      <c r="E118" s="121">
        <f t="shared" si="7"/>
        <v>7</v>
      </c>
      <c r="F118" s="125">
        <f t="shared" si="11"/>
        <v>0.41176470588235292</v>
      </c>
    </row>
    <row r="119" spans="1:7">
      <c r="A119" s="89">
        <v>717</v>
      </c>
      <c r="B119" s="100" t="s">
        <v>222</v>
      </c>
      <c r="C119" s="177">
        <v>17</v>
      </c>
      <c r="D119" s="177">
        <v>1</v>
      </c>
      <c r="E119" s="121">
        <f t="shared" si="7"/>
        <v>16</v>
      </c>
      <c r="F119" s="125">
        <f t="shared" si="11"/>
        <v>16</v>
      </c>
      <c r="G119" s="121"/>
    </row>
    <row r="120" spans="1:7">
      <c r="A120" s="89">
        <v>811</v>
      </c>
      <c r="B120" s="100" t="s">
        <v>4</v>
      </c>
      <c r="C120" s="177">
        <v>1899</v>
      </c>
      <c r="D120" s="177">
        <v>1963</v>
      </c>
      <c r="E120" s="121">
        <f t="shared" si="7"/>
        <v>-64</v>
      </c>
      <c r="F120" s="125">
        <f t="shared" si="11"/>
        <v>-3.2603158430973E-2</v>
      </c>
    </row>
    <row r="121" spans="1:7">
      <c r="A121" s="89">
        <v>681</v>
      </c>
      <c r="B121" s="100" t="s">
        <v>312</v>
      </c>
      <c r="C121" s="177">
        <v>23</v>
      </c>
      <c r="D121" s="177">
        <v>29</v>
      </c>
      <c r="E121" s="121">
        <f t="shared" si="7"/>
        <v>-6</v>
      </c>
      <c r="F121" s="125">
        <f t="shared" si="11"/>
        <v>-0.20689655172413793</v>
      </c>
    </row>
    <row r="122" spans="1:7">
      <c r="A122" s="89">
        <v>718</v>
      </c>
      <c r="B122" s="100" t="s">
        <v>118</v>
      </c>
      <c r="C122" s="177">
        <v>124</v>
      </c>
      <c r="D122" s="177">
        <v>110</v>
      </c>
      <c r="E122" s="121">
        <f t="shared" si="7"/>
        <v>14</v>
      </c>
      <c r="F122" s="125">
        <f t="shared" si="11"/>
        <v>0.12727272727272726</v>
      </c>
    </row>
    <row r="123" spans="1:7">
      <c r="A123" s="89">
        <v>122</v>
      </c>
      <c r="B123" s="100" t="s">
        <v>258</v>
      </c>
      <c r="C123" s="177">
        <v>7</v>
      </c>
      <c r="D123" s="177">
        <v>5</v>
      </c>
      <c r="E123" s="121">
        <f t="shared" si="7"/>
        <v>2</v>
      </c>
      <c r="F123" s="125">
        <f t="shared" si="11"/>
        <v>0.4</v>
      </c>
    </row>
    <row r="124" spans="1:7">
      <c r="A124" s="89">
        <v>630</v>
      </c>
      <c r="B124" s="100" t="s">
        <v>280</v>
      </c>
      <c r="C124" s="177">
        <v>9</v>
      </c>
      <c r="D124" s="177">
        <v>10</v>
      </c>
      <c r="E124" s="121">
        <f t="shared" si="7"/>
        <v>-1</v>
      </c>
      <c r="F124" s="125">
        <f t="shared" si="11"/>
        <v>-0.1</v>
      </c>
    </row>
    <row r="125" spans="1:7">
      <c r="A125" s="89">
        <v>634</v>
      </c>
      <c r="B125" s="100" t="s">
        <v>93</v>
      </c>
      <c r="C125" s="177">
        <v>27</v>
      </c>
      <c r="D125" s="177">
        <v>17</v>
      </c>
      <c r="E125" s="121">
        <f t="shared" si="7"/>
        <v>10</v>
      </c>
      <c r="F125" s="125">
        <f t="shared" si="11"/>
        <v>0.58823529411764708</v>
      </c>
    </row>
    <row r="126" spans="1:7">
      <c r="A126" s="89">
        <v>223</v>
      </c>
      <c r="B126" s="100" t="s">
        <v>50</v>
      </c>
      <c r="C126" s="177">
        <v>254</v>
      </c>
      <c r="D126" s="177">
        <v>261</v>
      </c>
      <c r="E126" s="121">
        <f t="shared" si="7"/>
        <v>-7</v>
      </c>
      <c r="F126" s="125">
        <f t="shared" si="11"/>
        <v>-2.681992337164751E-2</v>
      </c>
      <c r="G126" s="121"/>
    </row>
    <row r="127" spans="1:7">
      <c r="A127" s="89">
        <v>7</v>
      </c>
      <c r="B127" s="100" t="s">
        <v>189</v>
      </c>
      <c r="C127" s="177">
        <v>108</v>
      </c>
      <c r="D127" s="177">
        <v>85</v>
      </c>
      <c r="E127" s="121">
        <f t="shared" si="7"/>
        <v>23</v>
      </c>
      <c r="F127" s="125">
        <f t="shared" si="11"/>
        <v>0.27058823529411763</v>
      </c>
      <c r="G127" s="121"/>
    </row>
    <row r="128" spans="1:7">
      <c r="A128" s="89">
        <v>914</v>
      </c>
      <c r="B128" s="100" t="s">
        <v>133</v>
      </c>
      <c r="C128" s="177">
        <v>42</v>
      </c>
      <c r="D128" s="177">
        <v>29</v>
      </c>
      <c r="E128" s="121">
        <f t="shared" si="7"/>
        <v>13</v>
      </c>
      <c r="F128" s="125">
        <f t="shared" si="11"/>
        <v>0.44827586206896552</v>
      </c>
    </row>
    <row r="129" spans="1:7">
      <c r="A129" s="89">
        <v>638</v>
      </c>
      <c r="B129" s="100" t="s">
        <v>347</v>
      </c>
      <c r="C129" s="177">
        <v>0</v>
      </c>
      <c r="D129" s="177">
        <v>1</v>
      </c>
      <c r="E129" s="121">
        <f t="shared" si="7"/>
        <v>-1</v>
      </c>
      <c r="F129" s="168"/>
    </row>
    <row r="130" spans="1:7">
      <c r="A130" s="89">
        <v>915</v>
      </c>
      <c r="B130" s="100" t="s">
        <v>137</v>
      </c>
      <c r="C130" s="177">
        <v>46</v>
      </c>
      <c r="D130" s="177">
        <v>51</v>
      </c>
      <c r="E130" s="121">
        <f t="shared" si="7"/>
        <v>-5</v>
      </c>
      <c r="F130" s="125">
        <f>E130/D130</f>
        <v>-9.8039215686274508E-2</v>
      </c>
    </row>
    <row r="131" spans="1:7">
      <c r="A131" s="89">
        <v>720</v>
      </c>
      <c r="B131" s="100" t="s">
        <v>368</v>
      </c>
      <c r="C131" s="177">
        <v>1</v>
      </c>
      <c r="D131" s="177">
        <v>0</v>
      </c>
      <c r="E131" s="121">
        <f t="shared" si="7"/>
        <v>1</v>
      </c>
      <c r="F131" s="168"/>
    </row>
    <row r="132" spans="1:7">
      <c r="A132" s="89">
        <v>639</v>
      </c>
      <c r="B132" s="100" t="s">
        <v>244</v>
      </c>
      <c r="C132" s="177">
        <v>6</v>
      </c>
      <c r="D132" s="177">
        <v>9</v>
      </c>
      <c r="E132" s="121">
        <f t="shared" si="7"/>
        <v>-3</v>
      </c>
      <c r="F132" s="125">
        <f>E132/D132</f>
        <v>-0.33333333333333331</v>
      </c>
    </row>
    <row r="133" spans="1:7">
      <c r="A133" s="89">
        <v>640</v>
      </c>
      <c r="B133" s="100" t="s">
        <v>251</v>
      </c>
      <c r="C133" s="177">
        <v>7</v>
      </c>
      <c r="D133" s="177">
        <v>18</v>
      </c>
      <c r="E133" s="121">
        <f t="shared" ref="E133:E196" si="12">C133-D133</f>
        <v>-11</v>
      </c>
      <c r="F133" s="125">
        <f>E133/D133</f>
        <v>-0.61111111111111116</v>
      </c>
    </row>
    <row r="134" spans="1:7">
      <c r="A134" s="89">
        <v>734</v>
      </c>
      <c r="B134" s="100" t="s">
        <v>77</v>
      </c>
      <c r="C134" s="177">
        <v>1</v>
      </c>
      <c r="D134" s="177">
        <v>3</v>
      </c>
      <c r="E134" s="121">
        <f t="shared" si="12"/>
        <v>-2</v>
      </c>
      <c r="F134" s="125">
        <f>E134/D134</f>
        <v>-0.66666666666666663</v>
      </c>
    </row>
    <row r="135" spans="1:7">
      <c r="A135" s="89">
        <v>224</v>
      </c>
      <c r="B135" s="100" t="s">
        <v>99</v>
      </c>
      <c r="C135" s="177">
        <v>15</v>
      </c>
      <c r="D135" s="177">
        <v>14</v>
      </c>
      <c r="E135" s="121">
        <f t="shared" si="12"/>
        <v>1</v>
      </c>
      <c r="F135" s="125">
        <f>E135/D135</f>
        <v>7.1428571428571425E-2</v>
      </c>
    </row>
    <row r="136" spans="1:7">
      <c r="A136" s="89">
        <v>510</v>
      </c>
      <c r="B136" s="100" t="s">
        <v>72</v>
      </c>
      <c r="C136" s="177">
        <v>62</v>
      </c>
      <c r="D136" s="177">
        <v>18</v>
      </c>
      <c r="E136" s="121">
        <f t="shared" si="12"/>
        <v>44</v>
      </c>
      <c r="F136" s="125">
        <f>E136/D136</f>
        <v>2.4444444444444446</v>
      </c>
    </row>
    <row r="137" spans="1:7">
      <c r="A137" s="89">
        <v>641</v>
      </c>
      <c r="B137" s="100" t="s">
        <v>333</v>
      </c>
      <c r="C137" s="177">
        <v>2</v>
      </c>
      <c r="D137" s="177">
        <v>0</v>
      </c>
      <c r="E137" s="121">
        <f t="shared" si="12"/>
        <v>2</v>
      </c>
      <c r="F137" s="168"/>
    </row>
    <row r="138" spans="1:7">
      <c r="A138" s="89">
        <v>642</v>
      </c>
      <c r="B138" s="100" t="s">
        <v>16</v>
      </c>
      <c r="C138" s="177">
        <v>234</v>
      </c>
      <c r="D138" s="177">
        <v>265</v>
      </c>
      <c r="E138" s="121">
        <f t="shared" si="12"/>
        <v>-31</v>
      </c>
      <c r="F138" s="125">
        <f>E138/D138</f>
        <v>-0.1169811320754717</v>
      </c>
      <c r="G138" s="121"/>
    </row>
    <row r="139" spans="1:7">
      <c r="A139" s="89">
        <v>643</v>
      </c>
      <c r="B139" s="100" t="s">
        <v>113</v>
      </c>
      <c r="C139" s="177">
        <v>14</v>
      </c>
      <c r="D139" s="177">
        <v>25</v>
      </c>
      <c r="E139" s="121">
        <f t="shared" si="12"/>
        <v>-11</v>
      </c>
      <c r="F139" s="125">
        <f>E139/D139</f>
        <v>-0.44</v>
      </c>
    </row>
    <row r="140" spans="1:7">
      <c r="A140" s="89">
        <v>123</v>
      </c>
      <c r="B140" s="100" t="s">
        <v>240</v>
      </c>
      <c r="C140" s="177">
        <v>46</v>
      </c>
      <c r="D140" s="177">
        <v>30</v>
      </c>
      <c r="E140" s="121">
        <f t="shared" si="12"/>
        <v>16</v>
      </c>
      <c r="F140" s="125">
        <f>E140/D140</f>
        <v>0.53333333333333333</v>
      </c>
    </row>
    <row r="141" spans="1:7">
      <c r="A141" s="89">
        <v>124</v>
      </c>
      <c r="B141" s="100" t="s">
        <v>278</v>
      </c>
      <c r="C141" s="177">
        <v>10</v>
      </c>
      <c r="D141" s="177">
        <v>0</v>
      </c>
      <c r="E141" s="121">
        <f t="shared" si="12"/>
        <v>10</v>
      </c>
      <c r="F141" s="168"/>
    </row>
    <row r="142" spans="1:7">
      <c r="A142" s="89">
        <v>125</v>
      </c>
      <c r="B142" s="100" t="s">
        <v>336</v>
      </c>
      <c r="C142" s="177">
        <v>0</v>
      </c>
      <c r="D142" s="177">
        <v>5</v>
      </c>
      <c r="E142" s="121">
        <f t="shared" si="12"/>
        <v>-5</v>
      </c>
      <c r="F142" s="168"/>
    </row>
    <row r="143" spans="1:7">
      <c r="A143" s="89">
        <v>226</v>
      </c>
      <c r="B143" s="100" t="s">
        <v>123</v>
      </c>
      <c r="C143" s="177">
        <v>133</v>
      </c>
      <c r="D143" s="177">
        <v>101</v>
      </c>
      <c r="E143" s="121">
        <f t="shared" si="12"/>
        <v>32</v>
      </c>
      <c r="F143" s="125">
        <f t="shared" ref="F143:F168" si="13">E143/D143</f>
        <v>0.31683168316831684</v>
      </c>
      <c r="G143" s="121"/>
    </row>
    <row r="144" spans="1:7">
      <c r="A144" s="89">
        <v>126</v>
      </c>
      <c r="B144" s="100" t="s">
        <v>337</v>
      </c>
      <c r="C144" s="177">
        <v>2</v>
      </c>
      <c r="D144" s="177">
        <v>1</v>
      </c>
      <c r="E144" s="121">
        <f t="shared" si="12"/>
        <v>1</v>
      </c>
      <c r="F144" s="125">
        <f t="shared" si="13"/>
        <v>1</v>
      </c>
    </row>
    <row r="145" spans="1:7">
      <c r="A145" s="89">
        <v>599</v>
      </c>
      <c r="B145" s="100" t="s">
        <v>221</v>
      </c>
      <c r="C145" s="177">
        <v>55</v>
      </c>
      <c r="D145" s="177">
        <v>53</v>
      </c>
      <c r="E145" s="121">
        <f t="shared" si="12"/>
        <v>2</v>
      </c>
      <c r="F145" s="125">
        <f t="shared" si="13"/>
        <v>3.7735849056603772E-2</v>
      </c>
      <c r="G145" s="121"/>
    </row>
    <row r="146" spans="1:7">
      <c r="A146" s="89">
        <v>313</v>
      </c>
      <c r="B146" s="100" t="s">
        <v>106</v>
      </c>
      <c r="C146" s="177">
        <v>1</v>
      </c>
      <c r="D146" s="177">
        <v>12</v>
      </c>
      <c r="E146" s="121">
        <f t="shared" si="12"/>
        <v>-11</v>
      </c>
      <c r="F146" s="125">
        <f t="shared" si="13"/>
        <v>-0.91666666666666663</v>
      </c>
    </row>
    <row r="147" spans="1:7">
      <c r="A147" s="89">
        <v>327</v>
      </c>
      <c r="B147" s="100" t="s">
        <v>17</v>
      </c>
      <c r="C147" s="177">
        <v>250</v>
      </c>
      <c r="D147" s="177">
        <v>173</v>
      </c>
      <c r="E147" s="121">
        <f t="shared" si="12"/>
        <v>77</v>
      </c>
      <c r="F147" s="125">
        <f t="shared" si="13"/>
        <v>0.44508670520231214</v>
      </c>
    </row>
    <row r="148" spans="1:7">
      <c r="A148" s="89">
        <v>721</v>
      </c>
      <c r="B148" s="100" t="s">
        <v>70</v>
      </c>
      <c r="C148" s="177">
        <v>11</v>
      </c>
      <c r="D148" s="177">
        <v>1</v>
      </c>
      <c r="E148" s="121">
        <f t="shared" si="12"/>
        <v>10</v>
      </c>
      <c r="F148" s="125">
        <f t="shared" si="13"/>
        <v>10</v>
      </c>
      <c r="G148" s="121"/>
    </row>
    <row r="149" spans="1:7">
      <c r="A149" s="89">
        <v>722</v>
      </c>
      <c r="B149" s="100" t="s">
        <v>27</v>
      </c>
      <c r="C149" s="177">
        <v>279</v>
      </c>
      <c r="D149" s="177">
        <v>302</v>
      </c>
      <c r="E149" s="121">
        <f t="shared" si="12"/>
        <v>-23</v>
      </c>
      <c r="F149" s="125">
        <f t="shared" si="13"/>
        <v>-7.6158940397350994E-2</v>
      </c>
    </row>
    <row r="150" spans="1:7">
      <c r="A150" s="89">
        <v>314</v>
      </c>
      <c r="B150" s="100" t="s">
        <v>162</v>
      </c>
      <c r="C150" s="177">
        <v>37</v>
      </c>
      <c r="D150" s="177">
        <v>53</v>
      </c>
      <c r="E150" s="121">
        <f t="shared" si="12"/>
        <v>-16</v>
      </c>
      <c r="F150" s="125">
        <f t="shared" si="13"/>
        <v>-0.30188679245283018</v>
      </c>
    </row>
    <row r="151" spans="1:7">
      <c r="A151" s="89">
        <v>8</v>
      </c>
      <c r="B151" s="100" t="s">
        <v>62</v>
      </c>
      <c r="C151" s="177">
        <v>159</v>
      </c>
      <c r="D151" s="177">
        <v>82</v>
      </c>
      <c r="E151" s="121">
        <f t="shared" si="12"/>
        <v>77</v>
      </c>
      <c r="F151" s="125">
        <f t="shared" si="13"/>
        <v>0.93902439024390238</v>
      </c>
    </row>
    <row r="152" spans="1:7">
      <c r="A152" s="89">
        <v>812</v>
      </c>
      <c r="B152" s="100" t="s">
        <v>90</v>
      </c>
      <c r="C152" s="177">
        <v>9</v>
      </c>
      <c r="D152" s="177">
        <v>1</v>
      </c>
      <c r="E152" s="121">
        <f t="shared" si="12"/>
        <v>8</v>
      </c>
      <c r="F152" s="125">
        <f t="shared" si="13"/>
        <v>8</v>
      </c>
      <c r="G152" s="121"/>
    </row>
    <row r="153" spans="1:7">
      <c r="A153" s="89">
        <v>512</v>
      </c>
      <c r="B153" s="100" t="s">
        <v>52</v>
      </c>
      <c r="C153" s="177">
        <v>63</v>
      </c>
      <c r="D153" s="177">
        <v>76</v>
      </c>
      <c r="E153" s="121">
        <f t="shared" si="12"/>
        <v>-13</v>
      </c>
      <c r="F153" s="125">
        <f t="shared" si="13"/>
        <v>-0.17105263157894737</v>
      </c>
    </row>
    <row r="154" spans="1:7">
      <c r="A154" s="89">
        <v>9</v>
      </c>
      <c r="B154" s="100" t="s">
        <v>89</v>
      </c>
      <c r="C154" s="177">
        <v>142</v>
      </c>
      <c r="D154" s="177">
        <v>118</v>
      </c>
      <c r="E154" s="121">
        <f t="shared" si="12"/>
        <v>24</v>
      </c>
      <c r="F154" s="125">
        <f t="shared" si="13"/>
        <v>0.20338983050847459</v>
      </c>
    </row>
    <row r="155" spans="1:7">
      <c r="A155" s="89">
        <v>340</v>
      </c>
      <c r="B155" s="100" t="s">
        <v>229</v>
      </c>
      <c r="C155" s="177">
        <v>582</v>
      </c>
      <c r="D155" s="177">
        <v>699</v>
      </c>
      <c r="E155" s="121">
        <f t="shared" si="12"/>
        <v>-117</v>
      </c>
      <c r="F155" s="125">
        <f t="shared" si="13"/>
        <v>-0.16738197424892703</v>
      </c>
    </row>
    <row r="156" spans="1:7">
      <c r="A156" s="89">
        <v>916</v>
      </c>
      <c r="B156" s="100" t="s">
        <v>108</v>
      </c>
      <c r="C156" s="177">
        <v>74</v>
      </c>
      <c r="D156" s="177">
        <v>48</v>
      </c>
      <c r="E156" s="121">
        <f t="shared" si="12"/>
        <v>26</v>
      </c>
      <c r="F156" s="125">
        <f t="shared" si="13"/>
        <v>0.54166666666666663</v>
      </c>
    </row>
    <row r="157" spans="1:7">
      <c r="A157" s="89">
        <v>513</v>
      </c>
      <c r="B157" s="100" t="s">
        <v>41</v>
      </c>
      <c r="C157" s="177">
        <v>174</v>
      </c>
      <c r="D157" s="177">
        <v>158</v>
      </c>
      <c r="E157" s="121">
        <f t="shared" si="12"/>
        <v>16</v>
      </c>
      <c r="F157" s="125">
        <f t="shared" si="13"/>
        <v>0.10126582278481013</v>
      </c>
    </row>
    <row r="158" spans="1:7">
      <c r="A158" s="89">
        <v>514</v>
      </c>
      <c r="B158" s="100" t="s">
        <v>6</v>
      </c>
      <c r="C158" s="177">
        <v>1713</v>
      </c>
      <c r="D158" s="177">
        <v>1851</v>
      </c>
      <c r="E158" s="121">
        <f t="shared" si="12"/>
        <v>-138</v>
      </c>
      <c r="F158" s="125">
        <f t="shared" si="13"/>
        <v>-7.4554294975688815E-2</v>
      </c>
    </row>
    <row r="159" spans="1:7">
      <c r="A159" s="89">
        <v>515</v>
      </c>
      <c r="B159" s="100" t="s">
        <v>331</v>
      </c>
      <c r="C159" s="177">
        <v>1</v>
      </c>
      <c r="D159" s="177">
        <v>3</v>
      </c>
      <c r="E159" s="121">
        <f t="shared" si="12"/>
        <v>-2</v>
      </c>
      <c r="F159" s="125">
        <f t="shared" si="13"/>
        <v>-0.66666666666666663</v>
      </c>
    </row>
    <row r="160" spans="1:7">
      <c r="A160" s="89">
        <v>516</v>
      </c>
      <c r="B160" s="100" t="s">
        <v>54</v>
      </c>
      <c r="C160" s="177">
        <v>97</v>
      </c>
      <c r="D160" s="177">
        <v>125</v>
      </c>
      <c r="E160" s="121">
        <f t="shared" si="12"/>
        <v>-28</v>
      </c>
      <c r="F160" s="125">
        <f t="shared" si="13"/>
        <v>-0.224</v>
      </c>
      <c r="G160" s="121"/>
    </row>
    <row r="161" spans="1:7">
      <c r="A161" s="89">
        <v>227</v>
      </c>
      <c r="B161" s="100" t="s">
        <v>233</v>
      </c>
      <c r="C161" s="177">
        <v>16</v>
      </c>
      <c r="D161" s="177">
        <v>3</v>
      </c>
      <c r="E161" s="121">
        <f t="shared" si="12"/>
        <v>13</v>
      </c>
      <c r="F161" s="125">
        <f t="shared" si="13"/>
        <v>4.333333333333333</v>
      </c>
      <c r="G161" s="121"/>
    </row>
    <row r="162" spans="1:7">
      <c r="A162" s="89">
        <v>532</v>
      </c>
      <c r="B162" s="100" t="s">
        <v>80</v>
      </c>
      <c r="C162" s="177">
        <v>74</v>
      </c>
      <c r="D162" s="177">
        <v>65</v>
      </c>
      <c r="E162" s="121">
        <f t="shared" si="12"/>
        <v>9</v>
      </c>
      <c r="F162" s="125">
        <f t="shared" si="13"/>
        <v>0.13846153846153847</v>
      </c>
    </row>
    <row r="163" spans="1:7">
      <c r="A163" s="89">
        <v>315</v>
      </c>
      <c r="B163" s="100" t="s">
        <v>83</v>
      </c>
      <c r="C163" s="177">
        <v>27</v>
      </c>
      <c r="D163" s="177">
        <v>21</v>
      </c>
      <c r="E163" s="121">
        <f t="shared" si="12"/>
        <v>6</v>
      </c>
      <c r="F163" s="125">
        <f t="shared" si="13"/>
        <v>0.2857142857142857</v>
      </c>
    </row>
    <row r="164" spans="1:7">
      <c r="A164" s="89">
        <v>917</v>
      </c>
      <c r="B164" s="100" t="s">
        <v>152</v>
      </c>
      <c r="C164" s="177">
        <v>25</v>
      </c>
      <c r="D164" s="177">
        <v>24</v>
      </c>
      <c r="E164" s="121">
        <f t="shared" si="12"/>
        <v>1</v>
      </c>
      <c r="F164" s="125">
        <f t="shared" si="13"/>
        <v>4.1666666666666664E-2</v>
      </c>
    </row>
    <row r="165" spans="1:7">
      <c r="A165" s="89">
        <v>724</v>
      </c>
      <c r="B165" s="100" t="s">
        <v>37</v>
      </c>
      <c r="C165" s="177">
        <v>197</v>
      </c>
      <c r="D165" s="177">
        <v>213</v>
      </c>
      <c r="E165" s="121">
        <f t="shared" si="12"/>
        <v>-16</v>
      </c>
      <c r="F165" s="125">
        <f t="shared" si="13"/>
        <v>-7.5117370892018781E-2</v>
      </c>
      <c r="G165" s="121"/>
    </row>
    <row r="166" spans="1:7">
      <c r="A166" s="89">
        <v>128</v>
      </c>
      <c r="B166" s="100" t="s">
        <v>109</v>
      </c>
      <c r="C166" s="177">
        <v>1</v>
      </c>
      <c r="D166" s="177">
        <v>2</v>
      </c>
      <c r="E166" s="121">
        <f t="shared" si="12"/>
        <v>-1</v>
      </c>
      <c r="F166" s="125">
        <f t="shared" si="13"/>
        <v>-0.5</v>
      </c>
    </row>
    <row r="167" spans="1:7">
      <c r="A167" s="89">
        <v>546</v>
      </c>
      <c r="B167" s="100" t="s">
        <v>343</v>
      </c>
      <c r="C167" s="177">
        <v>2</v>
      </c>
      <c r="D167" s="177">
        <v>1</v>
      </c>
      <c r="E167" s="121">
        <f t="shared" si="12"/>
        <v>1</v>
      </c>
      <c r="F167" s="125">
        <f t="shared" si="13"/>
        <v>1</v>
      </c>
    </row>
    <row r="168" spans="1:7">
      <c r="A168" s="89">
        <v>723</v>
      </c>
      <c r="B168" s="100" t="s">
        <v>39</v>
      </c>
      <c r="C168" s="177">
        <v>266</v>
      </c>
      <c r="D168" s="177">
        <v>231</v>
      </c>
      <c r="E168" s="121">
        <f t="shared" si="12"/>
        <v>35</v>
      </c>
      <c r="F168" s="125">
        <f t="shared" si="13"/>
        <v>0.15151515151515152</v>
      </c>
    </row>
    <row r="169" spans="1:7">
      <c r="A169" s="89">
        <v>252</v>
      </c>
      <c r="B169" s="100" t="s">
        <v>366</v>
      </c>
      <c r="C169" s="177">
        <v>1</v>
      </c>
      <c r="D169" s="177">
        <v>0</v>
      </c>
      <c r="E169" s="121">
        <f t="shared" si="12"/>
        <v>1</v>
      </c>
      <c r="F169" s="168"/>
    </row>
    <row r="170" spans="1:7">
      <c r="A170" s="89">
        <v>918</v>
      </c>
      <c r="B170" s="100" t="s">
        <v>148</v>
      </c>
      <c r="C170" s="177">
        <v>101</v>
      </c>
      <c r="D170" s="177">
        <v>85</v>
      </c>
      <c r="E170" s="121">
        <f t="shared" si="12"/>
        <v>16</v>
      </c>
      <c r="F170" s="125">
        <f t="shared" ref="F170:F202" si="14">E170/D170</f>
        <v>0.18823529411764706</v>
      </c>
    </row>
    <row r="171" spans="1:7">
      <c r="A171" s="89">
        <v>130</v>
      </c>
      <c r="B171" s="100" t="s">
        <v>53</v>
      </c>
      <c r="C171" s="177">
        <v>15</v>
      </c>
      <c r="D171" s="177">
        <v>20</v>
      </c>
      <c r="E171" s="121">
        <f t="shared" si="12"/>
        <v>-5</v>
      </c>
      <c r="F171" s="125">
        <f t="shared" si="14"/>
        <v>-0.25</v>
      </c>
    </row>
    <row r="172" spans="1:7">
      <c r="A172" s="89">
        <v>814</v>
      </c>
      <c r="B172" s="100" t="s">
        <v>5</v>
      </c>
      <c r="C172" s="177">
        <v>2520</v>
      </c>
      <c r="D172" s="177">
        <v>2489</v>
      </c>
      <c r="E172" s="121">
        <f t="shared" si="12"/>
        <v>31</v>
      </c>
      <c r="F172" s="125">
        <f t="shared" si="14"/>
        <v>1.2454801124949779E-2</v>
      </c>
    </row>
    <row r="173" spans="1:7">
      <c r="A173" s="89">
        <v>822</v>
      </c>
      <c r="B173" s="100" t="s">
        <v>186</v>
      </c>
      <c r="C173" s="177">
        <v>600</v>
      </c>
      <c r="D173" s="177">
        <v>616</v>
      </c>
      <c r="E173" s="121">
        <f t="shared" si="12"/>
        <v>-16</v>
      </c>
      <c r="F173" s="125">
        <f t="shared" si="14"/>
        <v>-2.5974025974025976E-2</v>
      </c>
    </row>
    <row r="174" spans="1:7">
      <c r="A174" s="89">
        <v>316</v>
      </c>
      <c r="B174" s="100" t="s">
        <v>110</v>
      </c>
      <c r="C174" s="177">
        <v>28</v>
      </c>
      <c r="D174" s="177">
        <v>28</v>
      </c>
      <c r="E174" s="121">
        <f t="shared" si="12"/>
        <v>0</v>
      </c>
      <c r="F174" s="125">
        <f t="shared" si="14"/>
        <v>0</v>
      </c>
    </row>
    <row r="175" spans="1:7">
      <c r="A175" s="89">
        <v>131</v>
      </c>
      <c r="B175" s="100" t="s">
        <v>71</v>
      </c>
      <c r="C175" s="177">
        <v>76</v>
      </c>
      <c r="D175" s="177">
        <v>52</v>
      </c>
      <c r="E175" s="121">
        <f t="shared" si="12"/>
        <v>24</v>
      </c>
      <c r="F175" s="125">
        <f t="shared" si="14"/>
        <v>0.46153846153846156</v>
      </c>
    </row>
    <row r="176" spans="1:7">
      <c r="A176" s="89">
        <v>228</v>
      </c>
      <c r="B176" s="100" t="s">
        <v>100</v>
      </c>
      <c r="C176" s="177">
        <v>45</v>
      </c>
      <c r="D176" s="177">
        <v>77</v>
      </c>
      <c r="E176" s="121">
        <f t="shared" si="12"/>
        <v>-32</v>
      </c>
      <c r="F176" s="125">
        <f t="shared" si="14"/>
        <v>-0.41558441558441561</v>
      </c>
    </row>
    <row r="177" spans="1:7">
      <c r="A177" s="89">
        <v>518</v>
      </c>
      <c r="B177" s="100" t="s">
        <v>82</v>
      </c>
      <c r="C177" s="177">
        <v>59</v>
      </c>
      <c r="D177" s="177">
        <v>65</v>
      </c>
      <c r="E177" s="121">
        <f t="shared" si="12"/>
        <v>-6</v>
      </c>
      <c r="F177" s="125">
        <f t="shared" si="14"/>
        <v>-9.2307692307692313E-2</v>
      </c>
    </row>
    <row r="178" spans="1:7">
      <c r="A178" s="89">
        <v>229</v>
      </c>
      <c r="B178" s="100" t="s">
        <v>64</v>
      </c>
      <c r="C178" s="177">
        <v>295</v>
      </c>
      <c r="D178" s="177">
        <v>214</v>
      </c>
      <c r="E178" s="121">
        <f t="shared" si="12"/>
        <v>81</v>
      </c>
      <c r="F178" s="125">
        <f t="shared" si="14"/>
        <v>0.37850467289719625</v>
      </c>
    </row>
    <row r="179" spans="1:7">
      <c r="A179" s="89">
        <v>919</v>
      </c>
      <c r="B179" s="100" t="s">
        <v>188</v>
      </c>
      <c r="C179" s="177">
        <v>105</v>
      </c>
      <c r="D179" s="177">
        <v>81</v>
      </c>
      <c r="E179" s="121">
        <f t="shared" si="12"/>
        <v>24</v>
      </c>
      <c r="F179" s="125">
        <f t="shared" si="14"/>
        <v>0.29629629629629628</v>
      </c>
    </row>
    <row r="180" spans="1:7">
      <c r="A180" s="89">
        <v>725</v>
      </c>
      <c r="B180" s="100" t="s">
        <v>172</v>
      </c>
      <c r="C180" s="177">
        <v>16</v>
      </c>
      <c r="D180" s="177">
        <v>3</v>
      </c>
      <c r="E180" s="121">
        <f t="shared" si="12"/>
        <v>13</v>
      </c>
      <c r="F180" s="125">
        <f t="shared" si="14"/>
        <v>4.333333333333333</v>
      </c>
    </row>
    <row r="181" spans="1:7">
      <c r="A181" s="89">
        <v>920</v>
      </c>
      <c r="B181" s="100" t="s">
        <v>88</v>
      </c>
      <c r="C181" s="177">
        <v>36</v>
      </c>
      <c r="D181" s="177">
        <v>34</v>
      </c>
      <c r="E181" s="121">
        <f t="shared" si="12"/>
        <v>2</v>
      </c>
      <c r="F181" s="125">
        <f t="shared" si="14"/>
        <v>5.8823529411764705E-2</v>
      </c>
    </row>
    <row r="182" spans="1:7">
      <c r="A182" s="89">
        <v>10</v>
      </c>
      <c r="B182" s="100" t="s">
        <v>257</v>
      </c>
      <c r="C182" s="177">
        <v>1</v>
      </c>
      <c r="D182" s="177">
        <v>1</v>
      </c>
      <c r="E182" s="121">
        <f t="shared" si="12"/>
        <v>0</v>
      </c>
      <c r="F182" s="125">
        <f t="shared" si="14"/>
        <v>0</v>
      </c>
    </row>
    <row r="183" spans="1:7">
      <c r="A183" s="89">
        <v>921</v>
      </c>
      <c r="B183" s="100" t="s">
        <v>91</v>
      </c>
      <c r="C183" s="177">
        <v>157</v>
      </c>
      <c r="D183" s="177">
        <v>163</v>
      </c>
      <c r="E183" s="121">
        <f t="shared" si="12"/>
        <v>-6</v>
      </c>
      <c r="F183" s="125">
        <f t="shared" si="14"/>
        <v>-3.6809815950920248E-2</v>
      </c>
    </row>
    <row r="184" spans="1:7">
      <c r="A184" s="89">
        <v>317</v>
      </c>
      <c r="B184" s="100" t="s">
        <v>121</v>
      </c>
      <c r="C184" s="177">
        <v>13</v>
      </c>
      <c r="D184" s="177">
        <v>16</v>
      </c>
      <c r="E184" s="121">
        <f t="shared" si="12"/>
        <v>-3</v>
      </c>
      <c r="F184" s="125">
        <f t="shared" si="14"/>
        <v>-0.1875</v>
      </c>
    </row>
    <row r="185" spans="1:7">
      <c r="A185" s="89">
        <v>132</v>
      </c>
      <c r="B185" s="100" t="s">
        <v>241</v>
      </c>
      <c r="C185" s="177">
        <v>20</v>
      </c>
      <c r="D185" s="177">
        <v>1</v>
      </c>
      <c r="E185" s="121">
        <f t="shared" si="12"/>
        <v>19</v>
      </c>
      <c r="F185" s="125">
        <f t="shared" si="14"/>
        <v>19</v>
      </c>
    </row>
    <row r="186" spans="1:7">
      <c r="A186" s="89">
        <v>230</v>
      </c>
      <c r="B186" s="100" t="s">
        <v>142</v>
      </c>
      <c r="C186" s="177">
        <v>26</v>
      </c>
      <c r="D186" s="177">
        <v>33</v>
      </c>
      <c r="E186" s="121">
        <f t="shared" si="12"/>
        <v>-7</v>
      </c>
      <c r="F186" s="125">
        <f t="shared" si="14"/>
        <v>-0.21212121212121213</v>
      </c>
      <c r="G186" s="121"/>
    </row>
    <row r="187" spans="1:7">
      <c r="A187" s="89">
        <v>231</v>
      </c>
      <c r="B187" s="100" t="s">
        <v>272</v>
      </c>
      <c r="C187" s="177">
        <v>1</v>
      </c>
      <c r="D187" s="177">
        <v>5</v>
      </c>
      <c r="E187" s="121">
        <f t="shared" si="12"/>
        <v>-4</v>
      </c>
      <c r="F187" s="125">
        <f t="shared" si="14"/>
        <v>-0.8</v>
      </c>
    </row>
    <row r="188" spans="1:7">
      <c r="A188" s="89">
        <v>235</v>
      </c>
      <c r="B188" s="100" t="s">
        <v>105</v>
      </c>
      <c r="C188" s="177">
        <v>1</v>
      </c>
      <c r="D188" s="177">
        <v>4</v>
      </c>
      <c r="E188" s="121">
        <f t="shared" si="12"/>
        <v>-3</v>
      </c>
      <c r="F188" s="125">
        <f t="shared" si="14"/>
        <v>-0.75</v>
      </c>
    </row>
    <row r="189" spans="1:7">
      <c r="A189" s="89">
        <v>318</v>
      </c>
      <c r="B189" s="100" t="s">
        <v>238</v>
      </c>
      <c r="C189" s="177">
        <v>117</v>
      </c>
      <c r="D189" s="177">
        <v>113</v>
      </c>
      <c r="E189" s="121">
        <f t="shared" si="12"/>
        <v>4</v>
      </c>
      <c r="F189" s="125">
        <f t="shared" si="14"/>
        <v>3.5398230088495575E-2</v>
      </c>
    </row>
    <row r="190" spans="1:7">
      <c r="A190" s="89">
        <v>925</v>
      </c>
      <c r="B190" s="100" t="s">
        <v>97</v>
      </c>
      <c r="C190" s="177">
        <v>677</v>
      </c>
      <c r="D190" s="177">
        <v>737</v>
      </c>
      <c r="E190" s="121">
        <f t="shared" si="12"/>
        <v>-60</v>
      </c>
      <c r="F190" s="125">
        <f t="shared" si="14"/>
        <v>-8.1411126187245594E-2</v>
      </c>
    </row>
    <row r="191" spans="1:7">
      <c r="A191" s="89">
        <v>133</v>
      </c>
      <c r="B191" s="100" t="s">
        <v>140</v>
      </c>
      <c r="C191" s="177">
        <v>22</v>
      </c>
      <c r="D191" s="177">
        <v>26</v>
      </c>
      <c r="E191" s="121">
        <f t="shared" si="12"/>
        <v>-4</v>
      </c>
      <c r="F191" s="125">
        <f t="shared" si="14"/>
        <v>-0.15384615384615385</v>
      </c>
      <c r="G191" s="121"/>
    </row>
    <row r="192" spans="1:7">
      <c r="A192" s="89">
        <v>813</v>
      </c>
      <c r="B192" s="100" t="s">
        <v>315</v>
      </c>
      <c r="C192" s="177">
        <v>125</v>
      </c>
      <c r="D192" s="177">
        <v>151</v>
      </c>
      <c r="E192" s="121">
        <f t="shared" si="12"/>
        <v>-26</v>
      </c>
      <c r="F192" s="125">
        <f t="shared" si="14"/>
        <v>-0.17218543046357615</v>
      </c>
    </row>
    <row r="193" spans="1:7">
      <c r="A193" s="89">
        <v>236</v>
      </c>
      <c r="B193" s="100" t="s">
        <v>192</v>
      </c>
      <c r="C193" s="177">
        <v>78</v>
      </c>
      <c r="D193" s="177">
        <v>115</v>
      </c>
      <c r="E193" s="121">
        <f t="shared" si="12"/>
        <v>-37</v>
      </c>
      <c r="F193" s="125">
        <f t="shared" si="14"/>
        <v>-0.32173913043478258</v>
      </c>
    </row>
    <row r="194" spans="1:7">
      <c r="A194" s="89">
        <v>320</v>
      </c>
      <c r="B194" s="100" t="s">
        <v>202</v>
      </c>
      <c r="C194" s="177">
        <v>64</v>
      </c>
      <c r="D194" s="177">
        <v>87</v>
      </c>
      <c r="E194" s="121">
        <f t="shared" si="12"/>
        <v>-23</v>
      </c>
      <c r="F194" s="125">
        <f t="shared" si="14"/>
        <v>-0.26436781609195403</v>
      </c>
    </row>
    <row r="195" spans="1:7">
      <c r="A195" s="89">
        <v>519</v>
      </c>
      <c r="B195" s="100" t="s">
        <v>29</v>
      </c>
      <c r="C195" s="177">
        <v>108</v>
      </c>
      <c r="D195" s="177">
        <v>160</v>
      </c>
      <c r="E195" s="121">
        <f t="shared" si="12"/>
        <v>-52</v>
      </c>
      <c r="F195" s="125">
        <f t="shared" si="14"/>
        <v>-0.32500000000000001</v>
      </c>
    </row>
    <row r="196" spans="1:7">
      <c r="A196" s="89">
        <v>520</v>
      </c>
      <c r="B196" s="100" t="s">
        <v>51</v>
      </c>
      <c r="C196" s="177">
        <v>40</v>
      </c>
      <c r="D196" s="177">
        <v>21</v>
      </c>
      <c r="E196" s="121">
        <f t="shared" si="12"/>
        <v>19</v>
      </c>
      <c r="F196" s="125">
        <f t="shared" si="14"/>
        <v>0.90476190476190477</v>
      </c>
      <c r="G196" s="121"/>
    </row>
    <row r="197" spans="1:7">
      <c r="A197" s="89">
        <v>521</v>
      </c>
      <c r="B197" s="100" t="s">
        <v>107</v>
      </c>
      <c r="C197" s="177">
        <v>39</v>
      </c>
      <c r="D197" s="177">
        <v>23</v>
      </c>
      <c r="E197" s="121">
        <f t="shared" ref="E197:E260" si="15">C197-D197</f>
        <v>16</v>
      </c>
      <c r="F197" s="125">
        <f t="shared" si="14"/>
        <v>0.69565217391304346</v>
      </c>
    </row>
    <row r="198" spans="1:7">
      <c r="A198" s="89">
        <v>522</v>
      </c>
      <c r="B198" s="100" t="s">
        <v>264</v>
      </c>
      <c r="C198" s="177">
        <v>559</v>
      </c>
      <c r="D198" s="177">
        <v>690</v>
      </c>
      <c r="E198" s="121">
        <f t="shared" si="15"/>
        <v>-131</v>
      </c>
      <c r="F198" s="125">
        <f t="shared" si="14"/>
        <v>-0.18985507246376812</v>
      </c>
    </row>
    <row r="199" spans="1:7">
      <c r="A199" s="89">
        <v>523</v>
      </c>
      <c r="B199" s="100" t="s">
        <v>129</v>
      </c>
      <c r="C199" s="177">
        <v>18</v>
      </c>
      <c r="D199" s="177">
        <v>12</v>
      </c>
      <c r="E199" s="121">
        <f t="shared" si="15"/>
        <v>6</v>
      </c>
      <c r="F199" s="125">
        <f t="shared" si="14"/>
        <v>0.5</v>
      </c>
    </row>
    <row r="200" spans="1:7">
      <c r="A200" s="89">
        <v>321</v>
      </c>
      <c r="B200" s="100" t="s">
        <v>180</v>
      </c>
      <c r="C200" s="177">
        <v>63</v>
      </c>
      <c r="D200" s="177">
        <v>64</v>
      </c>
      <c r="E200" s="121">
        <f t="shared" si="15"/>
        <v>-1</v>
      </c>
      <c r="F200" s="125">
        <f t="shared" si="14"/>
        <v>-1.5625E-2</v>
      </c>
    </row>
    <row r="201" spans="1:7">
      <c r="A201" s="89">
        <v>815</v>
      </c>
      <c r="B201" s="100" t="s">
        <v>132</v>
      </c>
      <c r="C201" s="177">
        <v>299</v>
      </c>
      <c r="D201" s="177">
        <v>405</v>
      </c>
      <c r="E201" s="121">
        <f t="shared" si="15"/>
        <v>-106</v>
      </c>
      <c r="F201" s="125">
        <f t="shared" si="14"/>
        <v>-0.2617283950617284</v>
      </c>
    </row>
    <row r="202" spans="1:7">
      <c r="A202" s="89">
        <v>134</v>
      </c>
      <c r="B202" s="100" t="s">
        <v>177</v>
      </c>
      <c r="C202" s="177">
        <v>2</v>
      </c>
      <c r="D202" s="177">
        <v>28</v>
      </c>
      <c r="E202" s="121">
        <f t="shared" si="15"/>
        <v>-26</v>
      </c>
      <c r="F202" s="125">
        <f t="shared" si="14"/>
        <v>-0.9285714285714286</v>
      </c>
      <c r="G202" s="169"/>
    </row>
    <row r="203" spans="1:7">
      <c r="A203" s="89">
        <v>653</v>
      </c>
      <c r="B203" s="100" t="s">
        <v>311</v>
      </c>
      <c r="C203" s="177">
        <v>1</v>
      </c>
      <c r="D203" s="177">
        <v>0</v>
      </c>
      <c r="E203" s="121">
        <f t="shared" si="15"/>
        <v>1</v>
      </c>
      <c r="F203" s="168"/>
    </row>
    <row r="204" spans="1:7">
      <c r="A204" s="89">
        <v>926</v>
      </c>
      <c r="B204" s="100" t="s">
        <v>33</v>
      </c>
      <c r="C204" s="177">
        <v>336</v>
      </c>
      <c r="D204" s="177">
        <v>380</v>
      </c>
      <c r="E204" s="121">
        <f t="shared" si="15"/>
        <v>-44</v>
      </c>
      <c r="F204" s="125">
        <f>E204/D204</f>
        <v>-0.11578947368421053</v>
      </c>
    </row>
    <row r="205" spans="1:7">
      <c r="A205" s="89">
        <v>322</v>
      </c>
      <c r="B205" s="100" t="s">
        <v>228</v>
      </c>
      <c r="C205" s="177">
        <v>72</v>
      </c>
      <c r="D205" s="177">
        <v>122</v>
      </c>
      <c r="E205" s="121">
        <f t="shared" si="15"/>
        <v>-50</v>
      </c>
      <c r="F205" s="125">
        <f>E205/D205</f>
        <v>-0.4098360655737705</v>
      </c>
    </row>
    <row r="206" spans="1:7">
      <c r="A206" s="89">
        <v>927</v>
      </c>
      <c r="B206" s="100" t="s">
        <v>58</v>
      </c>
      <c r="C206" s="177">
        <v>19</v>
      </c>
      <c r="D206" s="177">
        <v>40</v>
      </c>
      <c r="E206" s="121">
        <f t="shared" si="15"/>
        <v>-21</v>
      </c>
      <c r="F206" s="125">
        <f>E206/D206</f>
        <v>-0.52500000000000002</v>
      </c>
      <c r="G206" s="121"/>
    </row>
    <row r="207" spans="1:7">
      <c r="A207" s="89">
        <v>726</v>
      </c>
      <c r="B207" s="100" t="s">
        <v>313</v>
      </c>
      <c r="C207" s="177">
        <v>0</v>
      </c>
      <c r="D207" s="177">
        <v>11</v>
      </c>
      <c r="E207" s="121">
        <f t="shared" si="15"/>
        <v>-11</v>
      </c>
      <c r="F207" s="168"/>
    </row>
    <row r="208" spans="1:7">
      <c r="A208" s="89">
        <v>816</v>
      </c>
      <c r="B208" s="100" t="s">
        <v>183</v>
      </c>
      <c r="C208" s="177">
        <v>253</v>
      </c>
      <c r="D208" s="177">
        <v>238</v>
      </c>
      <c r="E208" s="121">
        <f t="shared" si="15"/>
        <v>15</v>
      </c>
      <c r="F208" s="125">
        <f>E208/D208</f>
        <v>6.3025210084033612E-2</v>
      </c>
    </row>
    <row r="209" spans="1:7">
      <c r="A209" s="89">
        <v>238</v>
      </c>
      <c r="B209" s="100" t="s">
        <v>274</v>
      </c>
      <c r="C209" s="177">
        <v>0</v>
      </c>
      <c r="D209" s="177">
        <v>1</v>
      </c>
      <c r="E209" s="121">
        <f t="shared" si="15"/>
        <v>-1</v>
      </c>
      <c r="F209" s="168"/>
    </row>
    <row r="210" spans="1:7">
      <c r="A210" s="89">
        <v>543</v>
      </c>
      <c r="B210" s="100" t="s">
        <v>308</v>
      </c>
      <c r="C210" s="177">
        <v>6</v>
      </c>
      <c r="D210" s="177">
        <v>3</v>
      </c>
      <c r="E210" s="121">
        <f t="shared" si="15"/>
        <v>3</v>
      </c>
      <c r="F210" s="125">
        <f>E210/D210</f>
        <v>1</v>
      </c>
    </row>
    <row r="211" spans="1:7">
      <c r="A211" s="89">
        <v>544</v>
      </c>
      <c r="B211" s="100" t="s">
        <v>249</v>
      </c>
      <c r="C211" s="177">
        <v>11</v>
      </c>
      <c r="D211" s="177">
        <v>11</v>
      </c>
      <c r="E211" s="121">
        <f t="shared" si="15"/>
        <v>0</v>
      </c>
      <c r="F211" s="125">
        <f>E211/D211</f>
        <v>0</v>
      </c>
    </row>
    <row r="212" spans="1:7">
      <c r="A212" s="89">
        <v>545</v>
      </c>
      <c r="B212" s="100" t="s">
        <v>301</v>
      </c>
      <c r="C212" s="177">
        <v>1</v>
      </c>
      <c r="D212" s="177">
        <v>0</v>
      </c>
      <c r="E212" s="121">
        <f t="shared" si="15"/>
        <v>1</v>
      </c>
      <c r="F212" s="168"/>
    </row>
    <row r="213" spans="1:7">
      <c r="A213" s="89">
        <v>654</v>
      </c>
      <c r="B213" s="100" t="s">
        <v>209</v>
      </c>
      <c r="C213" s="177">
        <v>160</v>
      </c>
      <c r="D213" s="177">
        <v>199</v>
      </c>
      <c r="E213" s="121">
        <f t="shared" si="15"/>
        <v>-39</v>
      </c>
      <c r="F213" s="125">
        <f>E213/D213</f>
        <v>-0.19597989949748743</v>
      </c>
    </row>
    <row r="214" spans="1:7">
      <c r="A214" s="89">
        <v>655</v>
      </c>
      <c r="B214" s="100" t="s">
        <v>363</v>
      </c>
      <c r="C214" s="177">
        <v>2</v>
      </c>
      <c r="D214" s="177">
        <v>0</v>
      </c>
      <c r="E214" s="121">
        <f t="shared" si="15"/>
        <v>2</v>
      </c>
      <c r="F214" s="168"/>
    </row>
    <row r="215" spans="1:7">
      <c r="A215" s="89">
        <v>931</v>
      </c>
      <c r="B215" s="100" t="s">
        <v>114</v>
      </c>
      <c r="C215" s="177">
        <v>158</v>
      </c>
      <c r="D215" s="177">
        <v>145</v>
      </c>
      <c r="E215" s="121">
        <f t="shared" si="15"/>
        <v>13</v>
      </c>
      <c r="F215" s="125">
        <f>E215/D215</f>
        <v>8.9655172413793102E-2</v>
      </c>
    </row>
    <row r="216" spans="1:7">
      <c r="A216" s="89">
        <v>932</v>
      </c>
      <c r="B216" s="100" t="s">
        <v>267</v>
      </c>
      <c r="C216" s="177">
        <v>85</v>
      </c>
      <c r="D216" s="177">
        <v>119</v>
      </c>
      <c r="E216" s="121">
        <f t="shared" si="15"/>
        <v>-34</v>
      </c>
      <c r="F216" s="125">
        <f>E216/D216</f>
        <v>-0.2857142857142857</v>
      </c>
    </row>
    <row r="217" spans="1:7">
      <c r="A217" s="89">
        <v>232</v>
      </c>
      <c r="B217" s="100" t="s">
        <v>225</v>
      </c>
      <c r="C217" s="177">
        <v>130</v>
      </c>
      <c r="D217" s="177">
        <v>72</v>
      </c>
      <c r="E217" s="121">
        <f t="shared" si="15"/>
        <v>58</v>
      </c>
      <c r="F217" s="125">
        <f>E217/D217</f>
        <v>0.80555555555555558</v>
      </c>
    </row>
    <row r="218" spans="1:7">
      <c r="A218" s="89">
        <v>682</v>
      </c>
      <c r="B218" s="100" t="s">
        <v>276</v>
      </c>
      <c r="C218" s="177">
        <v>53</v>
      </c>
      <c r="D218" s="177">
        <v>62</v>
      </c>
      <c r="E218" s="121">
        <f t="shared" si="15"/>
        <v>-9</v>
      </c>
      <c r="F218" s="125">
        <f>E218/D218</f>
        <v>-0.14516129032258066</v>
      </c>
    </row>
    <row r="219" spans="1:7">
      <c r="A219" s="89">
        <v>549</v>
      </c>
      <c r="B219" s="100" t="s">
        <v>302</v>
      </c>
      <c r="C219" s="177">
        <v>1</v>
      </c>
      <c r="D219" s="177">
        <v>9</v>
      </c>
      <c r="E219" s="121">
        <f t="shared" si="15"/>
        <v>-8</v>
      </c>
      <c r="F219" s="125">
        <f>E219/D219</f>
        <v>-0.88888888888888884</v>
      </c>
      <c r="G219" s="121"/>
    </row>
    <row r="220" spans="1:7">
      <c r="A220" s="89">
        <v>550</v>
      </c>
      <c r="B220" s="100" t="s">
        <v>332</v>
      </c>
      <c r="C220" s="177">
        <v>0</v>
      </c>
      <c r="D220" s="177">
        <v>1</v>
      </c>
      <c r="E220" s="121">
        <f t="shared" si="15"/>
        <v>-1</v>
      </c>
      <c r="F220" s="168"/>
    </row>
    <row r="221" spans="1:7">
      <c r="A221" s="89">
        <v>552</v>
      </c>
      <c r="B221" s="100" t="s">
        <v>344</v>
      </c>
      <c r="C221" s="177">
        <v>1</v>
      </c>
      <c r="D221" s="177">
        <v>1</v>
      </c>
      <c r="E221" s="121">
        <f t="shared" si="15"/>
        <v>0</v>
      </c>
      <c r="F221" s="125">
        <f t="shared" ref="F221:F226" si="16">E221/D221</f>
        <v>0</v>
      </c>
      <c r="G221" s="121"/>
    </row>
    <row r="222" spans="1:7">
      <c r="A222" s="89">
        <v>553</v>
      </c>
      <c r="B222" s="100" t="s">
        <v>230</v>
      </c>
      <c r="C222" s="177">
        <v>17</v>
      </c>
      <c r="D222" s="177">
        <v>21</v>
      </c>
      <c r="E222" s="121">
        <f t="shared" si="15"/>
        <v>-4</v>
      </c>
      <c r="F222" s="125">
        <f t="shared" si="16"/>
        <v>-0.19047619047619047</v>
      </c>
      <c r="G222" s="121"/>
    </row>
    <row r="223" spans="1:7">
      <c r="A223" s="89">
        <v>555</v>
      </c>
      <c r="B223" s="100" t="s">
        <v>345</v>
      </c>
      <c r="C223" s="177">
        <v>12</v>
      </c>
      <c r="D223" s="177">
        <v>1</v>
      </c>
      <c r="E223" s="121">
        <f t="shared" si="15"/>
        <v>11</v>
      </c>
      <c r="F223" s="125">
        <f t="shared" si="16"/>
        <v>11</v>
      </c>
    </row>
    <row r="224" spans="1:7">
      <c r="A224" s="89">
        <v>556</v>
      </c>
      <c r="B224" s="100" t="s">
        <v>119</v>
      </c>
      <c r="C224" s="177">
        <v>51</v>
      </c>
      <c r="D224" s="177">
        <v>62</v>
      </c>
      <c r="E224" s="121">
        <f t="shared" si="15"/>
        <v>-11</v>
      </c>
      <c r="F224" s="125">
        <f t="shared" si="16"/>
        <v>-0.17741935483870969</v>
      </c>
      <c r="G224" s="121"/>
    </row>
    <row r="225" spans="1:7">
      <c r="A225" s="89">
        <v>728</v>
      </c>
      <c r="B225" s="100" t="s">
        <v>146</v>
      </c>
      <c r="C225" s="177">
        <v>154</v>
      </c>
      <c r="D225" s="177">
        <v>128</v>
      </c>
      <c r="E225" s="121">
        <f t="shared" si="15"/>
        <v>26</v>
      </c>
      <c r="F225" s="125">
        <f t="shared" si="16"/>
        <v>0.203125</v>
      </c>
    </row>
    <row r="226" spans="1:7">
      <c r="A226" s="89">
        <v>135</v>
      </c>
      <c r="B226" s="100" t="s">
        <v>171</v>
      </c>
      <c r="C226" s="177">
        <v>40</v>
      </c>
      <c r="D226" s="177">
        <v>30</v>
      </c>
      <c r="E226" s="121">
        <f t="shared" si="15"/>
        <v>10</v>
      </c>
      <c r="F226" s="125">
        <f t="shared" si="16"/>
        <v>0.33333333333333331</v>
      </c>
      <c r="G226" s="121"/>
    </row>
    <row r="227" spans="1:7">
      <c r="A227" s="89">
        <v>136</v>
      </c>
      <c r="B227" s="100" t="s">
        <v>365</v>
      </c>
      <c r="C227" s="177">
        <v>1</v>
      </c>
      <c r="D227" s="177">
        <v>0</v>
      </c>
      <c r="E227" s="121">
        <f t="shared" si="15"/>
        <v>1</v>
      </c>
      <c r="F227" s="168"/>
    </row>
    <row r="228" spans="1:7">
      <c r="A228" s="89">
        <v>535</v>
      </c>
      <c r="B228" s="100" t="s">
        <v>236</v>
      </c>
      <c r="C228" s="177">
        <v>560</v>
      </c>
      <c r="D228" s="177">
        <v>447</v>
      </c>
      <c r="E228" s="121">
        <f t="shared" si="15"/>
        <v>113</v>
      </c>
      <c r="F228" s="125">
        <f t="shared" ref="F228:F249" si="17">E228/D228</f>
        <v>0.25279642058165547</v>
      </c>
    </row>
    <row r="229" spans="1:7">
      <c r="A229" s="89">
        <v>817</v>
      </c>
      <c r="B229" s="100" t="s">
        <v>176</v>
      </c>
      <c r="C229" s="177">
        <v>218</v>
      </c>
      <c r="D229" s="177">
        <v>190</v>
      </c>
      <c r="E229" s="121">
        <f t="shared" si="15"/>
        <v>28</v>
      </c>
      <c r="F229" s="125">
        <f t="shared" si="17"/>
        <v>0.14736842105263157</v>
      </c>
    </row>
    <row r="230" spans="1:7">
      <c r="A230" s="89">
        <v>659</v>
      </c>
      <c r="B230" s="100" t="s">
        <v>266</v>
      </c>
      <c r="C230" s="177">
        <v>27</v>
      </c>
      <c r="D230" s="177">
        <v>7</v>
      </c>
      <c r="E230" s="121">
        <f t="shared" si="15"/>
        <v>20</v>
      </c>
      <c r="F230" s="125">
        <f t="shared" si="17"/>
        <v>2.8571428571428572</v>
      </c>
    </row>
    <row r="231" spans="1:7">
      <c r="A231" s="89">
        <v>941</v>
      </c>
      <c r="B231" s="100" t="s">
        <v>269</v>
      </c>
      <c r="C231" s="177">
        <v>89</v>
      </c>
      <c r="D231" s="177">
        <v>103</v>
      </c>
      <c r="E231" s="121">
        <f t="shared" si="15"/>
        <v>-14</v>
      </c>
      <c r="F231" s="125">
        <f t="shared" si="17"/>
        <v>-0.13592233009708737</v>
      </c>
    </row>
    <row r="232" spans="1:7">
      <c r="A232" s="89">
        <v>912</v>
      </c>
      <c r="B232" s="100" t="s">
        <v>253</v>
      </c>
      <c r="C232" s="177">
        <v>523</v>
      </c>
      <c r="D232" s="177">
        <v>462</v>
      </c>
      <c r="E232" s="121">
        <f t="shared" si="15"/>
        <v>61</v>
      </c>
      <c r="F232" s="125">
        <f t="shared" si="17"/>
        <v>0.13203463203463203</v>
      </c>
    </row>
    <row r="233" spans="1:7">
      <c r="A233" s="89">
        <v>922</v>
      </c>
      <c r="B233" s="100" t="s">
        <v>254</v>
      </c>
      <c r="C233" s="177">
        <v>380</v>
      </c>
      <c r="D233" s="177">
        <v>325</v>
      </c>
      <c r="E233" s="121">
        <f t="shared" si="15"/>
        <v>55</v>
      </c>
      <c r="F233" s="125">
        <f t="shared" si="17"/>
        <v>0.16923076923076924</v>
      </c>
    </row>
    <row r="234" spans="1:7">
      <c r="A234" s="89">
        <v>935</v>
      </c>
      <c r="B234" s="100" t="s">
        <v>268</v>
      </c>
      <c r="C234" s="177">
        <v>362</v>
      </c>
      <c r="D234" s="177">
        <v>387</v>
      </c>
      <c r="E234" s="121">
        <f t="shared" si="15"/>
        <v>-25</v>
      </c>
      <c r="F234" s="125">
        <f t="shared" si="17"/>
        <v>-6.4599483204134361E-2</v>
      </c>
    </row>
    <row r="235" spans="1:7">
      <c r="A235" s="89">
        <v>938</v>
      </c>
      <c r="B235" s="100" t="s">
        <v>255</v>
      </c>
      <c r="C235" s="177">
        <v>139</v>
      </c>
      <c r="D235" s="177">
        <v>151</v>
      </c>
      <c r="E235" s="121">
        <f t="shared" si="15"/>
        <v>-12</v>
      </c>
      <c r="F235" s="125">
        <f t="shared" si="17"/>
        <v>-7.9470198675496692E-2</v>
      </c>
    </row>
    <row r="236" spans="1:7">
      <c r="A236" s="89">
        <v>137</v>
      </c>
      <c r="B236" s="100" t="s">
        <v>120</v>
      </c>
      <c r="C236" s="177">
        <v>34</v>
      </c>
      <c r="D236" s="177">
        <v>37</v>
      </c>
      <c r="E236" s="121">
        <f t="shared" si="15"/>
        <v>-3</v>
      </c>
      <c r="F236" s="125">
        <f t="shared" si="17"/>
        <v>-8.1081081081081086E-2</v>
      </c>
    </row>
    <row r="237" spans="1:7">
      <c r="A237" s="89">
        <v>138</v>
      </c>
      <c r="B237" s="100" t="s">
        <v>158</v>
      </c>
      <c r="C237" s="177">
        <v>138</v>
      </c>
      <c r="D237" s="177">
        <v>98</v>
      </c>
      <c r="E237" s="121">
        <f t="shared" si="15"/>
        <v>40</v>
      </c>
      <c r="F237" s="125">
        <f t="shared" si="17"/>
        <v>0.40816326530612246</v>
      </c>
    </row>
    <row r="238" spans="1:7">
      <c r="A238" s="89">
        <v>239</v>
      </c>
      <c r="B238" s="100" t="s">
        <v>65</v>
      </c>
      <c r="C238" s="177">
        <v>86</v>
      </c>
      <c r="D238" s="177">
        <v>43</v>
      </c>
      <c r="E238" s="121">
        <f t="shared" si="15"/>
        <v>43</v>
      </c>
      <c r="F238" s="125">
        <f t="shared" si="17"/>
        <v>1</v>
      </c>
      <c r="G238" s="121"/>
    </row>
    <row r="239" spans="1:7">
      <c r="A239" s="89">
        <v>240</v>
      </c>
      <c r="B239" s="100" t="s">
        <v>160</v>
      </c>
      <c r="C239" s="177">
        <v>14</v>
      </c>
      <c r="D239" s="177">
        <v>8</v>
      </c>
      <c r="E239" s="121">
        <f t="shared" si="15"/>
        <v>6</v>
      </c>
      <c r="F239" s="125">
        <f t="shared" si="17"/>
        <v>0.75</v>
      </c>
      <c r="G239" s="121"/>
    </row>
    <row r="240" spans="1:7">
      <c r="A240" s="89">
        <v>679</v>
      </c>
      <c r="B240" s="100" t="s">
        <v>212</v>
      </c>
      <c r="C240" s="177">
        <v>332</v>
      </c>
      <c r="D240" s="177">
        <v>324</v>
      </c>
      <c r="E240" s="121">
        <f t="shared" si="15"/>
        <v>8</v>
      </c>
      <c r="F240" s="125">
        <f t="shared" si="17"/>
        <v>2.4691358024691357E-2</v>
      </c>
      <c r="G240" s="121"/>
    </row>
    <row r="241" spans="1:7">
      <c r="A241" s="89">
        <v>242</v>
      </c>
      <c r="B241" s="100" t="s">
        <v>79</v>
      </c>
      <c r="C241" s="177">
        <v>13</v>
      </c>
      <c r="D241" s="177">
        <v>1</v>
      </c>
      <c r="E241" s="121">
        <f t="shared" si="15"/>
        <v>12</v>
      </c>
      <c r="F241" s="125">
        <f t="shared" si="17"/>
        <v>12</v>
      </c>
      <c r="G241" s="121"/>
    </row>
    <row r="242" spans="1:7">
      <c r="A242" s="89">
        <v>243</v>
      </c>
      <c r="B242" s="100" t="s">
        <v>44</v>
      </c>
      <c r="C242" s="177">
        <v>115</v>
      </c>
      <c r="D242" s="177">
        <v>162</v>
      </c>
      <c r="E242" s="121">
        <f t="shared" si="15"/>
        <v>-47</v>
      </c>
      <c r="F242" s="125">
        <f t="shared" si="17"/>
        <v>-0.29012345679012347</v>
      </c>
    </row>
    <row r="243" spans="1:7">
      <c r="A243" s="89">
        <v>244</v>
      </c>
      <c r="B243" s="100" t="s">
        <v>9</v>
      </c>
      <c r="C243" s="177">
        <v>654</v>
      </c>
      <c r="D243" s="177">
        <v>668</v>
      </c>
      <c r="E243" s="121">
        <f t="shared" si="15"/>
        <v>-14</v>
      </c>
      <c r="F243" s="125">
        <f t="shared" si="17"/>
        <v>-2.0958083832335328E-2</v>
      </c>
      <c r="G243" s="121"/>
    </row>
    <row r="244" spans="1:7">
      <c r="A244" s="89">
        <v>660</v>
      </c>
      <c r="B244" s="100" t="s">
        <v>234</v>
      </c>
      <c r="C244" s="177">
        <v>2</v>
      </c>
      <c r="D244" s="177">
        <v>25</v>
      </c>
      <c r="E244" s="121">
        <f t="shared" si="15"/>
        <v>-23</v>
      </c>
      <c r="F244" s="125">
        <f t="shared" si="17"/>
        <v>-0.92</v>
      </c>
    </row>
    <row r="245" spans="1:7">
      <c r="A245" s="89">
        <v>942</v>
      </c>
      <c r="B245" s="100" t="s">
        <v>270</v>
      </c>
      <c r="C245" s="177">
        <v>84</v>
      </c>
      <c r="D245" s="177">
        <v>57</v>
      </c>
      <c r="E245" s="121">
        <f t="shared" si="15"/>
        <v>27</v>
      </c>
      <c r="F245" s="125">
        <f t="shared" si="17"/>
        <v>0.47368421052631576</v>
      </c>
    </row>
    <row r="246" spans="1:7">
      <c r="A246" s="89">
        <v>940</v>
      </c>
      <c r="B246" s="100" t="s">
        <v>256</v>
      </c>
      <c r="C246" s="177">
        <v>126</v>
      </c>
      <c r="D246" s="177">
        <v>116</v>
      </c>
      <c r="E246" s="121">
        <f t="shared" si="15"/>
        <v>10</v>
      </c>
      <c r="F246" s="125">
        <f t="shared" si="17"/>
        <v>8.6206896551724144E-2</v>
      </c>
      <c r="G246" s="121"/>
    </row>
    <row r="247" spans="1:7">
      <c r="A247" s="89">
        <v>249</v>
      </c>
      <c r="B247" s="100" t="s">
        <v>307</v>
      </c>
      <c r="C247" s="177">
        <v>25</v>
      </c>
      <c r="D247" s="177">
        <v>2</v>
      </c>
      <c r="E247" s="121">
        <f t="shared" si="15"/>
        <v>23</v>
      </c>
      <c r="F247" s="125">
        <f t="shared" si="17"/>
        <v>11.5</v>
      </c>
      <c r="G247" s="121"/>
    </row>
    <row r="248" spans="1:7">
      <c r="A248" s="89">
        <v>524</v>
      </c>
      <c r="B248" s="100" t="s">
        <v>265</v>
      </c>
      <c r="C248" s="177">
        <v>24</v>
      </c>
      <c r="D248" s="177">
        <v>10</v>
      </c>
      <c r="E248" s="121">
        <f t="shared" si="15"/>
        <v>14</v>
      </c>
      <c r="F248" s="125">
        <f t="shared" si="17"/>
        <v>1.4</v>
      </c>
    </row>
    <row r="249" spans="1:7">
      <c r="A249" s="89">
        <v>141</v>
      </c>
      <c r="B249" s="100" t="s">
        <v>338</v>
      </c>
      <c r="C249" s="177">
        <v>2</v>
      </c>
      <c r="D249" s="177">
        <v>1</v>
      </c>
      <c r="E249" s="121">
        <f t="shared" si="15"/>
        <v>1</v>
      </c>
      <c r="F249" s="125">
        <f t="shared" si="17"/>
        <v>1</v>
      </c>
    </row>
    <row r="250" spans="1:7">
      <c r="A250" s="89">
        <v>662</v>
      </c>
      <c r="B250" s="100" t="s">
        <v>358</v>
      </c>
      <c r="C250" s="177">
        <v>12</v>
      </c>
      <c r="D250" s="177">
        <v>0</v>
      </c>
      <c r="E250" s="121">
        <f t="shared" si="15"/>
        <v>12</v>
      </c>
      <c r="F250" s="168"/>
    </row>
    <row r="251" spans="1:7">
      <c r="A251" s="89">
        <v>17</v>
      </c>
      <c r="B251" s="100" t="s">
        <v>305</v>
      </c>
      <c r="C251" s="177">
        <v>109</v>
      </c>
      <c r="D251" s="177">
        <v>133</v>
      </c>
      <c r="E251" s="121">
        <f t="shared" si="15"/>
        <v>-24</v>
      </c>
      <c r="F251" s="125">
        <f>E251/D251</f>
        <v>-0.18045112781954886</v>
      </c>
    </row>
    <row r="252" spans="1:7">
      <c r="A252" s="89">
        <v>525</v>
      </c>
      <c r="B252" s="100" t="s">
        <v>193</v>
      </c>
      <c r="C252" s="177">
        <v>269</v>
      </c>
      <c r="D252" s="177">
        <v>292</v>
      </c>
      <c r="E252" s="121">
        <f t="shared" si="15"/>
        <v>-23</v>
      </c>
      <c r="F252" s="125">
        <f>E252/D252</f>
        <v>-7.8767123287671229E-2</v>
      </c>
    </row>
    <row r="253" spans="1:7">
      <c r="A253" s="89">
        <v>245</v>
      </c>
      <c r="B253" s="100" t="s">
        <v>185</v>
      </c>
      <c r="C253" s="177">
        <v>34</v>
      </c>
      <c r="D253" s="177">
        <v>39</v>
      </c>
      <c r="E253" s="121">
        <f t="shared" si="15"/>
        <v>-5</v>
      </c>
      <c r="F253" s="125">
        <f>E253/D253</f>
        <v>-0.12820512820512819</v>
      </c>
      <c r="G253" s="121"/>
    </row>
    <row r="254" spans="1:7">
      <c r="A254" s="89">
        <v>246</v>
      </c>
      <c r="B254" s="100" t="s">
        <v>69</v>
      </c>
      <c r="C254" s="177">
        <v>113</v>
      </c>
      <c r="D254" s="177">
        <v>103</v>
      </c>
      <c r="E254" s="121">
        <f t="shared" si="15"/>
        <v>10</v>
      </c>
      <c r="F254" s="125">
        <f>E254/D254</f>
        <v>9.7087378640776698E-2</v>
      </c>
    </row>
    <row r="255" spans="1:7">
      <c r="A255" s="89">
        <v>253</v>
      </c>
      <c r="B255" s="100" t="s">
        <v>359</v>
      </c>
      <c r="C255" s="177">
        <v>9</v>
      </c>
      <c r="D255" s="177">
        <v>0</v>
      </c>
      <c r="E255" s="121">
        <f t="shared" si="15"/>
        <v>9</v>
      </c>
      <c r="F255" s="168"/>
    </row>
    <row r="256" spans="1:7">
      <c r="A256" s="89">
        <v>143</v>
      </c>
      <c r="B256" s="100" t="s">
        <v>174</v>
      </c>
      <c r="C256" s="177">
        <v>197</v>
      </c>
      <c r="D256" s="177">
        <v>159</v>
      </c>
      <c r="E256" s="121">
        <f t="shared" si="15"/>
        <v>38</v>
      </c>
      <c r="F256" s="125">
        <f t="shared" ref="F256:F273" si="18">E256/D256</f>
        <v>0.2389937106918239</v>
      </c>
    </row>
    <row r="257" spans="1:7">
      <c r="A257" s="89">
        <v>663</v>
      </c>
      <c r="B257" s="100" t="s">
        <v>45</v>
      </c>
      <c r="C257" s="177">
        <v>131</v>
      </c>
      <c r="D257" s="177">
        <v>142</v>
      </c>
      <c r="E257" s="121">
        <f t="shared" si="15"/>
        <v>-11</v>
      </c>
      <c r="F257" s="125">
        <f t="shared" si="18"/>
        <v>-7.746478873239436E-2</v>
      </c>
    </row>
    <row r="258" spans="1:7">
      <c r="A258" s="89">
        <v>695</v>
      </c>
      <c r="B258" s="100" t="s">
        <v>334</v>
      </c>
      <c r="C258" s="177">
        <v>9</v>
      </c>
      <c r="D258" s="177">
        <v>1</v>
      </c>
      <c r="E258" s="121">
        <f t="shared" si="15"/>
        <v>8</v>
      </c>
      <c r="F258" s="125">
        <f t="shared" si="18"/>
        <v>8</v>
      </c>
    </row>
    <row r="259" spans="1:7">
      <c r="A259" s="89">
        <v>144</v>
      </c>
      <c r="B259" s="100" t="s">
        <v>92</v>
      </c>
      <c r="C259" s="177">
        <v>57</v>
      </c>
      <c r="D259" s="177">
        <v>62</v>
      </c>
      <c r="E259" s="121">
        <f t="shared" si="15"/>
        <v>-5</v>
      </c>
      <c r="F259" s="125">
        <f t="shared" si="18"/>
        <v>-8.0645161290322578E-2</v>
      </c>
      <c r="G259" s="121"/>
    </row>
    <row r="260" spans="1:7">
      <c r="A260" s="89">
        <v>233</v>
      </c>
      <c r="B260" s="100" t="s">
        <v>226</v>
      </c>
      <c r="C260" s="177">
        <v>60</v>
      </c>
      <c r="D260" s="177">
        <v>62</v>
      </c>
      <c r="E260" s="121">
        <f t="shared" si="15"/>
        <v>-2</v>
      </c>
      <c r="F260" s="125">
        <f t="shared" si="18"/>
        <v>-3.2258064516129031E-2</v>
      </c>
      <c r="G260" s="121"/>
    </row>
    <row r="261" spans="1:7">
      <c r="A261" s="89">
        <v>234</v>
      </c>
      <c r="B261" s="100" t="s">
        <v>227</v>
      </c>
      <c r="C261" s="177">
        <v>102</v>
      </c>
      <c r="D261" s="177">
        <v>77</v>
      </c>
      <c r="E261" s="121">
        <f t="shared" ref="E261:E324" si="19">C261-D261</f>
        <v>25</v>
      </c>
      <c r="F261" s="125">
        <f t="shared" si="18"/>
        <v>0.32467532467532467</v>
      </c>
      <c r="G261" s="121"/>
    </row>
    <row r="262" spans="1:7">
      <c r="A262" s="89">
        <v>670</v>
      </c>
      <c r="B262" s="100" t="s">
        <v>191</v>
      </c>
      <c r="C262" s="177">
        <v>31</v>
      </c>
      <c r="D262" s="177">
        <v>29</v>
      </c>
      <c r="E262" s="121">
        <f t="shared" si="19"/>
        <v>2</v>
      </c>
      <c r="F262" s="125">
        <f t="shared" si="18"/>
        <v>6.8965517241379309E-2</v>
      </c>
    </row>
    <row r="263" spans="1:7">
      <c r="A263" s="89">
        <v>323</v>
      </c>
      <c r="B263" s="100" t="s">
        <v>127</v>
      </c>
      <c r="C263" s="177">
        <v>14</v>
      </c>
      <c r="D263" s="177">
        <v>9</v>
      </c>
      <c r="E263" s="121">
        <f t="shared" si="19"/>
        <v>5</v>
      </c>
      <c r="F263" s="125">
        <f t="shared" si="18"/>
        <v>0.55555555555555558</v>
      </c>
    </row>
    <row r="264" spans="1:7">
      <c r="A264" s="89">
        <v>247</v>
      </c>
      <c r="B264" s="100" t="s">
        <v>178</v>
      </c>
      <c r="C264" s="177">
        <v>23</v>
      </c>
      <c r="D264" s="177">
        <v>26</v>
      </c>
      <c r="E264" s="121">
        <f t="shared" si="19"/>
        <v>-3</v>
      </c>
      <c r="F264" s="125">
        <f t="shared" si="18"/>
        <v>-0.11538461538461539</v>
      </c>
    </row>
    <row r="265" spans="1:7">
      <c r="A265" s="89">
        <v>146</v>
      </c>
      <c r="B265" s="100" t="s">
        <v>14</v>
      </c>
      <c r="C265" s="177">
        <v>1007</v>
      </c>
      <c r="D265" s="177">
        <v>975</v>
      </c>
      <c r="E265" s="121">
        <f t="shared" si="19"/>
        <v>32</v>
      </c>
      <c r="F265" s="125">
        <f t="shared" si="18"/>
        <v>3.282051282051282E-2</v>
      </c>
    </row>
    <row r="266" spans="1:7">
      <c r="A266" s="89">
        <v>526</v>
      </c>
      <c r="B266" s="100" t="s">
        <v>175</v>
      </c>
      <c r="C266" s="177">
        <v>125</v>
      </c>
      <c r="D266" s="177">
        <v>104</v>
      </c>
      <c r="E266" s="121">
        <f t="shared" si="19"/>
        <v>21</v>
      </c>
      <c r="F266" s="125">
        <f t="shared" si="18"/>
        <v>0.20192307692307693</v>
      </c>
    </row>
    <row r="267" spans="1:7">
      <c r="A267" s="89">
        <v>934</v>
      </c>
      <c r="B267" s="100" t="s">
        <v>25</v>
      </c>
      <c r="C267" s="177">
        <v>216</v>
      </c>
      <c r="D267" s="177">
        <v>229</v>
      </c>
      <c r="E267" s="121">
        <f t="shared" si="19"/>
        <v>-13</v>
      </c>
      <c r="F267" s="125">
        <f t="shared" si="18"/>
        <v>-5.6768558951965066E-2</v>
      </c>
      <c r="G267" s="121"/>
    </row>
    <row r="268" spans="1:7">
      <c r="A268" s="89">
        <v>528</v>
      </c>
      <c r="B268" s="100" t="s">
        <v>144</v>
      </c>
      <c r="C268" s="177">
        <v>487</v>
      </c>
      <c r="D268" s="177">
        <v>531</v>
      </c>
      <c r="E268" s="121">
        <f t="shared" si="19"/>
        <v>-44</v>
      </c>
      <c r="F268" s="125">
        <f t="shared" si="18"/>
        <v>-8.2862523540489647E-2</v>
      </c>
    </row>
    <row r="269" spans="1:7">
      <c r="A269" s="89">
        <v>324</v>
      </c>
      <c r="B269" s="100" t="s">
        <v>57</v>
      </c>
      <c r="C269" s="177">
        <v>11</v>
      </c>
      <c r="D269" s="177">
        <v>19</v>
      </c>
      <c r="E269" s="121">
        <f t="shared" si="19"/>
        <v>-8</v>
      </c>
      <c r="F269" s="125">
        <f t="shared" si="18"/>
        <v>-0.42105263157894735</v>
      </c>
      <c r="G269" s="121"/>
    </row>
    <row r="270" spans="1:7">
      <c r="A270" s="89">
        <v>19</v>
      </c>
      <c r="B270" s="100" t="s">
        <v>78</v>
      </c>
      <c r="C270" s="177">
        <v>52</v>
      </c>
      <c r="D270" s="177">
        <v>31</v>
      </c>
      <c r="E270" s="121">
        <f t="shared" si="19"/>
        <v>21</v>
      </c>
      <c r="F270" s="125">
        <f t="shared" si="18"/>
        <v>0.67741935483870963</v>
      </c>
    </row>
    <row r="271" spans="1:7">
      <c r="A271" s="89">
        <v>325</v>
      </c>
      <c r="B271" s="100" t="s">
        <v>47</v>
      </c>
      <c r="C271" s="177">
        <v>46</v>
      </c>
      <c r="D271" s="177">
        <v>28</v>
      </c>
      <c r="E271" s="121">
        <f t="shared" si="19"/>
        <v>18</v>
      </c>
      <c r="F271" s="125">
        <f t="shared" si="18"/>
        <v>0.6428571428571429</v>
      </c>
    </row>
    <row r="272" spans="1:7">
      <c r="A272" s="89">
        <v>326</v>
      </c>
      <c r="B272" s="100" t="s">
        <v>122</v>
      </c>
      <c r="C272" s="177">
        <v>1</v>
      </c>
      <c r="D272" s="177">
        <v>14</v>
      </c>
      <c r="E272" s="121">
        <f t="shared" si="19"/>
        <v>-13</v>
      </c>
      <c r="F272" s="125">
        <f t="shared" si="18"/>
        <v>-0.9285714285714286</v>
      </c>
    </row>
    <row r="273" spans="1:7">
      <c r="A273" s="89">
        <v>20</v>
      </c>
      <c r="B273" s="100" t="s">
        <v>85</v>
      </c>
      <c r="C273" s="177">
        <v>12</v>
      </c>
      <c r="D273" s="177">
        <v>5</v>
      </c>
      <c r="E273" s="121">
        <f t="shared" si="19"/>
        <v>7</v>
      </c>
      <c r="F273" s="125">
        <f t="shared" si="18"/>
        <v>1.4</v>
      </c>
    </row>
    <row r="274" spans="1:7">
      <c r="A274" s="89">
        <v>147</v>
      </c>
      <c r="B274" s="100" t="s">
        <v>360</v>
      </c>
      <c r="C274" s="177">
        <v>3</v>
      </c>
      <c r="D274" s="177">
        <v>0</v>
      </c>
      <c r="E274" s="121">
        <f t="shared" si="19"/>
        <v>3</v>
      </c>
      <c r="F274" s="168"/>
    </row>
    <row r="275" spans="1:7">
      <c r="A275" s="89">
        <v>730</v>
      </c>
      <c r="B275" s="100" t="s">
        <v>314</v>
      </c>
      <c r="C275" s="177">
        <v>0</v>
      </c>
      <c r="D275" s="177">
        <v>5</v>
      </c>
      <c r="E275" s="118">
        <v>0</v>
      </c>
      <c r="F275" s="168"/>
    </row>
    <row r="276" spans="1:7">
      <c r="A276" s="89">
        <v>674</v>
      </c>
      <c r="B276" s="100" t="s">
        <v>252</v>
      </c>
      <c r="C276" s="177">
        <v>65</v>
      </c>
      <c r="D276" s="177">
        <v>48</v>
      </c>
      <c r="E276" s="121">
        <f t="shared" ref="E276:E309" si="20">C276-D276</f>
        <v>17</v>
      </c>
      <c r="F276" s="125">
        <f t="shared" ref="F276:F286" si="21">E276/D276</f>
        <v>0.35416666666666669</v>
      </c>
    </row>
    <row r="277" spans="1:7">
      <c r="A277" s="89">
        <v>311</v>
      </c>
      <c r="B277" s="100" t="s">
        <v>219</v>
      </c>
      <c r="C277" s="177">
        <v>125</v>
      </c>
      <c r="D277" s="177">
        <v>91</v>
      </c>
      <c r="E277" s="121">
        <f t="shared" si="20"/>
        <v>34</v>
      </c>
      <c r="F277" s="125">
        <f t="shared" si="21"/>
        <v>0.37362637362637363</v>
      </c>
    </row>
    <row r="278" spans="1:7">
      <c r="A278" s="89">
        <v>675</v>
      </c>
      <c r="B278" s="100" t="s">
        <v>210</v>
      </c>
      <c r="C278" s="177">
        <v>97</v>
      </c>
      <c r="D278" s="177">
        <v>31</v>
      </c>
      <c r="E278" s="121">
        <f t="shared" si="20"/>
        <v>66</v>
      </c>
      <c r="F278" s="125">
        <f t="shared" si="21"/>
        <v>2.129032258064516</v>
      </c>
    </row>
    <row r="279" spans="1:7">
      <c r="A279" s="89">
        <v>731</v>
      </c>
      <c r="B279" s="100" t="s">
        <v>190</v>
      </c>
      <c r="C279" s="177">
        <v>9</v>
      </c>
      <c r="D279" s="177">
        <v>12</v>
      </c>
      <c r="E279" s="121">
        <f t="shared" si="20"/>
        <v>-3</v>
      </c>
      <c r="F279" s="125">
        <f t="shared" si="21"/>
        <v>-0.25</v>
      </c>
    </row>
    <row r="280" spans="1:7">
      <c r="A280" s="89">
        <v>248</v>
      </c>
      <c r="B280" s="100" t="s">
        <v>261</v>
      </c>
      <c r="C280" s="177">
        <v>27</v>
      </c>
      <c r="D280" s="177">
        <v>5</v>
      </c>
      <c r="E280" s="121">
        <f t="shared" si="20"/>
        <v>22</v>
      </c>
      <c r="F280" s="125">
        <f t="shared" si="21"/>
        <v>4.4000000000000004</v>
      </c>
      <c r="G280" s="121"/>
    </row>
    <row r="281" spans="1:7">
      <c r="A281" s="89">
        <v>732</v>
      </c>
      <c r="B281" s="100" t="s">
        <v>355</v>
      </c>
      <c r="C281" s="177">
        <v>61</v>
      </c>
      <c r="D281" s="177">
        <v>59</v>
      </c>
      <c r="E281" s="121">
        <f t="shared" si="20"/>
        <v>2</v>
      </c>
      <c r="F281" s="125">
        <f t="shared" si="21"/>
        <v>3.3898305084745763E-2</v>
      </c>
      <c r="G281" s="121"/>
    </row>
    <row r="282" spans="1:7">
      <c r="A282" s="89">
        <v>328</v>
      </c>
      <c r="B282" s="100" t="s">
        <v>143</v>
      </c>
      <c r="C282" s="177">
        <v>815</v>
      </c>
      <c r="D282" s="177">
        <v>836</v>
      </c>
      <c r="E282" s="121">
        <f t="shared" si="20"/>
        <v>-21</v>
      </c>
      <c r="F282" s="125">
        <f t="shared" si="21"/>
        <v>-2.5119617224880382E-2</v>
      </c>
    </row>
    <row r="283" spans="1:7">
      <c r="A283" s="89">
        <v>312</v>
      </c>
      <c r="B283" s="100" t="s">
        <v>220</v>
      </c>
      <c r="C283" s="177">
        <v>65</v>
      </c>
      <c r="D283" s="177">
        <v>50</v>
      </c>
      <c r="E283" s="121">
        <f t="shared" si="20"/>
        <v>15</v>
      </c>
      <c r="F283" s="125">
        <f t="shared" si="21"/>
        <v>0.3</v>
      </c>
    </row>
    <row r="284" spans="1:7">
      <c r="A284" s="89">
        <v>735</v>
      </c>
      <c r="B284" s="100" t="s">
        <v>84</v>
      </c>
      <c r="C284" s="177">
        <v>261</v>
      </c>
      <c r="D284" s="177">
        <v>167</v>
      </c>
      <c r="E284" s="121">
        <f t="shared" si="20"/>
        <v>94</v>
      </c>
      <c r="F284" s="125">
        <f t="shared" si="21"/>
        <v>0.56287425149700598</v>
      </c>
    </row>
    <row r="285" spans="1:7">
      <c r="A285" s="89">
        <v>529</v>
      </c>
      <c r="B285" s="100" t="s">
        <v>73</v>
      </c>
      <c r="C285" s="177">
        <v>105</v>
      </c>
      <c r="D285" s="177">
        <v>61</v>
      </c>
      <c r="E285" s="121">
        <f t="shared" si="20"/>
        <v>44</v>
      </c>
      <c r="F285" s="125">
        <f t="shared" si="21"/>
        <v>0.72131147540983609</v>
      </c>
    </row>
    <row r="286" spans="1:7">
      <c r="A286" s="89">
        <v>530</v>
      </c>
      <c r="B286" s="100" t="s">
        <v>196</v>
      </c>
      <c r="C286" s="177">
        <v>77</v>
      </c>
      <c r="D286" s="177">
        <v>55</v>
      </c>
      <c r="E286" s="121">
        <f t="shared" si="20"/>
        <v>22</v>
      </c>
      <c r="F286" s="125">
        <f t="shared" si="21"/>
        <v>0.4</v>
      </c>
      <c r="G286" s="121"/>
    </row>
    <row r="287" spans="1:7">
      <c r="A287" s="89">
        <v>401</v>
      </c>
      <c r="B287" s="100" t="s">
        <v>340</v>
      </c>
      <c r="C287" s="177">
        <v>0</v>
      </c>
      <c r="D287" s="177">
        <v>1</v>
      </c>
      <c r="E287" s="121">
        <f t="shared" si="20"/>
        <v>-1</v>
      </c>
      <c r="F287" s="168"/>
    </row>
    <row r="288" spans="1:7">
      <c r="A288" s="89">
        <v>402</v>
      </c>
      <c r="B288" s="100" t="s">
        <v>60</v>
      </c>
      <c r="C288" s="177">
        <v>143</v>
      </c>
      <c r="D288" s="177">
        <v>118</v>
      </c>
      <c r="E288" s="121">
        <f t="shared" si="20"/>
        <v>25</v>
      </c>
      <c r="F288" s="125">
        <f t="shared" ref="F288:F309" si="22">E288/D288</f>
        <v>0.21186440677966101</v>
      </c>
    </row>
    <row r="289" spans="1:7">
      <c r="A289" s="89">
        <v>405</v>
      </c>
      <c r="B289" s="100" t="s">
        <v>102</v>
      </c>
      <c r="C289" s="177">
        <v>23</v>
      </c>
      <c r="D289" s="177">
        <v>16</v>
      </c>
      <c r="E289" s="121">
        <f t="shared" si="20"/>
        <v>7</v>
      </c>
      <c r="F289" s="125">
        <f t="shared" si="22"/>
        <v>0.4375</v>
      </c>
    </row>
    <row r="290" spans="1:7">
      <c r="A290" s="89">
        <v>408</v>
      </c>
      <c r="B290" s="100" t="s">
        <v>215</v>
      </c>
      <c r="C290" s="177">
        <v>213</v>
      </c>
      <c r="D290" s="177">
        <v>270</v>
      </c>
      <c r="E290" s="121">
        <f t="shared" si="20"/>
        <v>-57</v>
      </c>
      <c r="F290" s="125">
        <f t="shared" si="22"/>
        <v>-0.21111111111111111</v>
      </c>
    </row>
    <row r="291" spans="1:7">
      <c r="A291" s="89">
        <v>403</v>
      </c>
      <c r="B291" s="100" t="s">
        <v>74</v>
      </c>
      <c r="C291" s="177">
        <v>213</v>
      </c>
      <c r="D291" s="177">
        <v>228</v>
      </c>
      <c r="E291" s="121">
        <f t="shared" si="20"/>
        <v>-15</v>
      </c>
      <c r="F291" s="125">
        <f t="shared" si="22"/>
        <v>-6.5789473684210523E-2</v>
      </c>
      <c r="G291" s="121"/>
    </row>
    <row r="292" spans="1:7">
      <c r="A292" s="89">
        <v>406</v>
      </c>
      <c r="B292" s="100" t="s">
        <v>128</v>
      </c>
      <c r="C292" s="177">
        <v>22</v>
      </c>
      <c r="D292" s="177">
        <v>23</v>
      </c>
      <c r="E292" s="121">
        <f t="shared" si="20"/>
        <v>-1</v>
      </c>
      <c r="F292" s="125">
        <f t="shared" si="22"/>
        <v>-4.3478260869565216E-2</v>
      </c>
    </row>
    <row r="293" spans="1:7">
      <c r="A293" s="89">
        <v>409</v>
      </c>
      <c r="B293" s="100" t="s">
        <v>35</v>
      </c>
      <c r="C293" s="177">
        <v>112</v>
      </c>
      <c r="D293" s="177">
        <v>134</v>
      </c>
      <c r="E293" s="121">
        <f t="shared" si="20"/>
        <v>-22</v>
      </c>
      <c r="F293" s="125">
        <f t="shared" si="22"/>
        <v>-0.16417910447761194</v>
      </c>
    </row>
    <row r="294" spans="1:7">
      <c r="A294" s="89">
        <v>404</v>
      </c>
      <c r="B294" s="100" t="s">
        <v>167</v>
      </c>
      <c r="C294" s="177">
        <v>95</v>
      </c>
      <c r="D294" s="177">
        <v>105</v>
      </c>
      <c r="E294" s="121">
        <f t="shared" si="20"/>
        <v>-10</v>
      </c>
      <c r="F294" s="125">
        <f t="shared" si="22"/>
        <v>-9.5238095238095233E-2</v>
      </c>
      <c r="G294" s="121"/>
    </row>
    <row r="295" spans="1:7">
      <c r="A295" s="89">
        <v>407</v>
      </c>
      <c r="B295" s="100" t="s">
        <v>136</v>
      </c>
      <c r="C295" s="177">
        <v>22</v>
      </c>
      <c r="D295" s="177">
        <v>17</v>
      </c>
      <c r="E295" s="121">
        <f t="shared" si="20"/>
        <v>5</v>
      </c>
      <c r="F295" s="125">
        <f t="shared" si="22"/>
        <v>0.29411764705882354</v>
      </c>
    </row>
    <row r="296" spans="1:7">
      <c r="A296" s="89">
        <v>410</v>
      </c>
      <c r="B296" s="100" t="s">
        <v>7</v>
      </c>
      <c r="C296" s="177">
        <v>564</v>
      </c>
      <c r="D296" s="177">
        <v>583</v>
      </c>
      <c r="E296" s="121">
        <f t="shared" si="20"/>
        <v>-19</v>
      </c>
      <c r="F296" s="125">
        <f t="shared" si="22"/>
        <v>-3.2590051457975985E-2</v>
      </c>
    </row>
    <row r="297" spans="1:7">
      <c r="A297" s="89">
        <v>334</v>
      </c>
      <c r="B297" s="100" t="s">
        <v>300</v>
      </c>
      <c r="C297" s="177">
        <v>6</v>
      </c>
      <c r="D297" s="177">
        <v>2</v>
      </c>
      <c r="E297" s="121">
        <f t="shared" si="20"/>
        <v>4</v>
      </c>
      <c r="F297" s="125">
        <f t="shared" si="22"/>
        <v>2</v>
      </c>
    </row>
    <row r="298" spans="1:7">
      <c r="A298" s="89">
        <v>333</v>
      </c>
      <c r="B298" s="100" t="s">
        <v>263</v>
      </c>
      <c r="C298" s="177">
        <v>34</v>
      </c>
      <c r="D298" s="177">
        <v>34</v>
      </c>
      <c r="E298" s="121">
        <f t="shared" si="20"/>
        <v>0</v>
      </c>
      <c r="F298" s="125">
        <f t="shared" si="22"/>
        <v>0</v>
      </c>
    </row>
    <row r="299" spans="1:7">
      <c r="A299" s="89">
        <v>561</v>
      </c>
      <c r="B299" s="100" t="s">
        <v>309</v>
      </c>
      <c r="C299" s="177">
        <v>10</v>
      </c>
      <c r="D299" s="177">
        <v>2</v>
      </c>
      <c r="E299" s="121">
        <f t="shared" si="20"/>
        <v>8</v>
      </c>
      <c r="F299" s="125">
        <f t="shared" si="22"/>
        <v>4</v>
      </c>
      <c r="G299" s="121"/>
    </row>
    <row r="300" spans="1:7">
      <c r="A300" s="89">
        <v>531</v>
      </c>
      <c r="B300" s="100" t="s">
        <v>104</v>
      </c>
      <c r="C300" s="177">
        <v>6</v>
      </c>
      <c r="D300" s="177">
        <v>2</v>
      </c>
      <c r="E300" s="121">
        <f t="shared" si="20"/>
        <v>4</v>
      </c>
      <c r="F300" s="125">
        <f t="shared" si="22"/>
        <v>2</v>
      </c>
    </row>
    <row r="301" spans="1:7">
      <c r="A301" s="89">
        <v>250</v>
      </c>
      <c r="B301" s="100" t="s">
        <v>179</v>
      </c>
      <c r="C301" s="177">
        <v>43</v>
      </c>
      <c r="D301" s="177">
        <v>26</v>
      </c>
      <c r="E301" s="121">
        <f t="shared" si="20"/>
        <v>17</v>
      </c>
      <c r="F301" s="125">
        <f t="shared" si="22"/>
        <v>0.65384615384615385</v>
      </c>
    </row>
    <row r="302" spans="1:7">
      <c r="A302" s="89">
        <v>936</v>
      </c>
      <c r="B302" s="100" t="s">
        <v>28</v>
      </c>
      <c r="C302" s="177">
        <v>201</v>
      </c>
      <c r="D302" s="177">
        <v>250</v>
      </c>
      <c r="E302" s="121">
        <f t="shared" si="20"/>
        <v>-49</v>
      </c>
      <c r="F302" s="125">
        <f t="shared" si="22"/>
        <v>-0.19600000000000001</v>
      </c>
      <c r="G302" s="121"/>
    </row>
    <row r="303" spans="1:7">
      <c r="A303" s="89">
        <v>937</v>
      </c>
      <c r="B303" s="100" t="s">
        <v>61</v>
      </c>
      <c r="C303" s="177">
        <v>166</v>
      </c>
      <c r="D303" s="177">
        <v>148</v>
      </c>
      <c r="E303" s="121">
        <f t="shared" si="20"/>
        <v>18</v>
      </c>
      <c r="F303" s="125">
        <f t="shared" si="22"/>
        <v>0.12162162162162163</v>
      </c>
    </row>
    <row r="304" spans="1:7">
      <c r="A304" s="89">
        <v>251</v>
      </c>
      <c r="B304" s="100" t="s">
        <v>242</v>
      </c>
      <c r="C304" s="177">
        <v>7</v>
      </c>
      <c r="D304" s="177">
        <v>2</v>
      </c>
      <c r="E304" s="121">
        <f t="shared" si="20"/>
        <v>5</v>
      </c>
      <c r="F304" s="125">
        <f t="shared" si="22"/>
        <v>2.5</v>
      </c>
    </row>
    <row r="305" spans="1:7">
      <c r="A305" s="89">
        <v>329</v>
      </c>
      <c r="B305" s="100" t="s">
        <v>43</v>
      </c>
      <c r="C305" s="177">
        <v>242</v>
      </c>
      <c r="D305" s="177">
        <v>266</v>
      </c>
      <c r="E305" s="121">
        <f t="shared" si="20"/>
        <v>-24</v>
      </c>
      <c r="F305" s="125">
        <f t="shared" si="22"/>
        <v>-9.0225563909774431E-2</v>
      </c>
      <c r="G305" s="121"/>
    </row>
    <row r="306" spans="1:7">
      <c r="A306" s="89">
        <v>145</v>
      </c>
      <c r="B306" s="100" t="s">
        <v>306</v>
      </c>
      <c r="C306" s="177">
        <v>1694</v>
      </c>
      <c r="D306" s="177">
        <v>1639</v>
      </c>
      <c r="E306" s="121">
        <f t="shared" si="20"/>
        <v>55</v>
      </c>
      <c r="F306" s="125">
        <f t="shared" si="22"/>
        <v>3.3557046979865772E-2</v>
      </c>
      <c r="G306" s="121"/>
    </row>
    <row r="307" spans="1:7">
      <c r="A307" s="89">
        <v>533</v>
      </c>
      <c r="B307" s="100" t="s">
        <v>112</v>
      </c>
      <c r="C307" s="177">
        <v>94</v>
      </c>
      <c r="D307" s="177">
        <v>103</v>
      </c>
      <c r="E307" s="121">
        <f t="shared" si="20"/>
        <v>-9</v>
      </c>
      <c r="F307" s="125">
        <f t="shared" si="22"/>
        <v>-8.7378640776699032E-2</v>
      </c>
    </row>
    <row r="308" spans="1:7">
      <c r="A308" s="89">
        <v>534</v>
      </c>
      <c r="B308" s="100" t="s">
        <v>154</v>
      </c>
      <c r="C308" s="177">
        <v>280</v>
      </c>
      <c r="D308" s="177">
        <v>281</v>
      </c>
      <c r="E308" s="121">
        <f t="shared" si="20"/>
        <v>-1</v>
      </c>
      <c r="F308" s="125">
        <f t="shared" si="22"/>
        <v>-3.5587188612099642E-3</v>
      </c>
    </row>
    <row r="309" spans="1:7">
      <c r="A309" s="89">
        <v>736</v>
      </c>
      <c r="B309" s="100" t="s">
        <v>150</v>
      </c>
      <c r="C309" s="177">
        <v>43</v>
      </c>
      <c r="D309" s="177">
        <v>57</v>
      </c>
      <c r="E309" s="121">
        <f t="shared" si="20"/>
        <v>-14</v>
      </c>
      <c r="F309" s="125">
        <f t="shared" si="22"/>
        <v>-0.24561403508771928</v>
      </c>
      <c r="G309" s="121"/>
    </row>
    <row r="310" spans="1:7">
      <c r="A310" s="89">
        <v>737</v>
      </c>
      <c r="B310" s="100" t="s">
        <v>246</v>
      </c>
      <c r="C310" s="177">
        <v>0</v>
      </c>
      <c r="D310" s="177">
        <v>8</v>
      </c>
      <c r="E310" s="118">
        <v>0</v>
      </c>
      <c r="F310" s="168"/>
    </row>
    <row r="311" spans="1:7">
      <c r="A311" s="89">
        <v>819</v>
      </c>
      <c r="B311" s="100" t="s">
        <v>26</v>
      </c>
      <c r="C311" s="177">
        <v>472</v>
      </c>
      <c r="D311" s="177">
        <v>383</v>
      </c>
      <c r="E311" s="121">
        <f t="shared" ref="E311:E329" si="23">C311-D311</f>
        <v>89</v>
      </c>
      <c r="F311" s="125">
        <f>E311/D311</f>
        <v>0.23237597911227154</v>
      </c>
    </row>
    <row r="312" spans="1:7">
      <c r="A312" s="89">
        <v>738</v>
      </c>
      <c r="B312" s="100" t="s">
        <v>147</v>
      </c>
      <c r="C312" s="177">
        <v>58</v>
      </c>
      <c r="D312" s="177">
        <v>83</v>
      </c>
      <c r="E312" s="121">
        <f t="shared" si="23"/>
        <v>-25</v>
      </c>
      <c r="F312" s="125">
        <f>E312/D312</f>
        <v>-0.30120481927710846</v>
      </c>
    </row>
    <row r="313" spans="1:7">
      <c r="A313" s="89">
        <v>739</v>
      </c>
      <c r="B313" s="100" t="s">
        <v>95</v>
      </c>
      <c r="C313" s="177">
        <v>8</v>
      </c>
      <c r="D313" s="177">
        <v>0</v>
      </c>
      <c r="E313" s="121">
        <f t="shared" si="23"/>
        <v>8</v>
      </c>
      <c r="F313" s="168"/>
    </row>
    <row r="314" spans="1:7">
      <c r="A314" s="89">
        <v>148</v>
      </c>
      <c r="B314" s="100" t="s">
        <v>116</v>
      </c>
      <c r="C314" s="177">
        <v>214</v>
      </c>
      <c r="D314" s="177">
        <v>155</v>
      </c>
      <c r="E314" s="121">
        <f t="shared" si="23"/>
        <v>59</v>
      </c>
      <c r="F314" s="125">
        <f t="shared" ref="F314:F329" si="24">E314/D314</f>
        <v>0.38064516129032255</v>
      </c>
    </row>
    <row r="315" spans="1:7">
      <c r="A315" s="89">
        <v>149</v>
      </c>
      <c r="B315" s="100" t="s">
        <v>195</v>
      </c>
      <c r="C315" s="177">
        <v>99</v>
      </c>
      <c r="D315" s="177">
        <v>80</v>
      </c>
      <c r="E315" s="121">
        <f t="shared" si="23"/>
        <v>19</v>
      </c>
      <c r="F315" s="125">
        <f t="shared" si="24"/>
        <v>0.23749999999999999</v>
      </c>
    </row>
    <row r="316" spans="1:7">
      <c r="A316" s="89">
        <v>820</v>
      </c>
      <c r="B316" s="100" t="s">
        <v>31</v>
      </c>
      <c r="C316" s="177">
        <v>477</v>
      </c>
      <c r="D316" s="177">
        <v>401</v>
      </c>
      <c r="E316" s="121">
        <f t="shared" si="23"/>
        <v>76</v>
      </c>
      <c r="F316" s="125">
        <f t="shared" si="24"/>
        <v>0.18952618453865336</v>
      </c>
    </row>
    <row r="317" spans="1:7">
      <c r="A317" s="89">
        <v>330</v>
      </c>
      <c r="B317" s="100" t="s">
        <v>86</v>
      </c>
      <c r="C317" s="177">
        <v>23</v>
      </c>
      <c r="D317" s="177">
        <v>26</v>
      </c>
      <c r="E317" s="121">
        <f t="shared" si="23"/>
        <v>-3</v>
      </c>
      <c r="F317" s="125">
        <f t="shared" si="24"/>
        <v>-0.11538461538461539</v>
      </c>
    </row>
    <row r="318" spans="1:7">
      <c r="A318" s="89">
        <v>331</v>
      </c>
      <c r="B318" s="100" t="s">
        <v>151</v>
      </c>
      <c r="C318" s="177">
        <v>144</v>
      </c>
      <c r="D318" s="177">
        <v>192</v>
      </c>
      <c r="E318" s="121">
        <f t="shared" si="23"/>
        <v>-48</v>
      </c>
      <c r="F318" s="125">
        <f t="shared" si="24"/>
        <v>-0.25</v>
      </c>
      <c r="G318" s="121"/>
    </row>
    <row r="319" spans="1:7">
      <c r="A319" s="89">
        <v>21</v>
      </c>
      <c r="B319" s="100" t="s">
        <v>199</v>
      </c>
      <c r="C319" s="177">
        <v>380</v>
      </c>
      <c r="D319" s="177">
        <v>387</v>
      </c>
      <c r="E319" s="121">
        <f t="shared" si="23"/>
        <v>-7</v>
      </c>
      <c r="F319" s="125">
        <f t="shared" si="24"/>
        <v>-1.8087855297157621E-2</v>
      </c>
    </row>
    <row r="320" spans="1:7">
      <c r="A320" s="89">
        <v>198</v>
      </c>
      <c r="B320" s="100" t="s">
        <v>218</v>
      </c>
      <c r="C320" s="177">
        <v>94</v>
      </c>
      <c r="D320" s="177">
        <v>71</v>
      </c>
      <c r="E320" s="121">
        <f t="shared" si="23"/>
        <v>23</v>
      </c>
      <c r="F320" s="125">
        <f t="shared" si="24"/>
        <v>0.323943661971831</v>
      </c>
    </row>
    <row r="321" spans="1:7">
      <c r="A321" s="89">
        <v>537</v>
      </c>
      <c r="B321" s="100" t="s">
        <v>149</v>
      </c>
      <c r="C321" s="177">
        <v>14</v>
      </c>
      <c r="D321" s="177">
        <v>59</v>
      </c>
      <c r="E321" s="121">
        <f t="shared" si="23"/>
        <v>-45</v>
      </c>
      <c r="F321" s="125">
        <f t="shared" si="24"/>
        <v>-0.76271186440677963</v>
      </c>
    </row>
    <row r="322" spans="1:7">
      <c r="A322" s="89">
        <v>197</v>
      </c>
      <c r="B322" s="100" t="s">
        <v>356</v>
      </c>
      <c r="C322" s="177">
        <v>51</v>
      </c>
      <c r="D322" s="177">
        <v>81</v>
      </c>
      <c r="E322" s="121">
        <f t="shared" si="23"/>
        <v>-30</v>
      </c>
      <c r="F322" s="125">
        <f t="shared" si="24"/>
        <v>-0.37037037037037035</v>
      </c>
    </row>
    <row r="323" spans="1:7">
      <c r="A323" s="89">
        <v>538</v>
      </c>
      <c r="B323" s="100" t="s">
        <v>38</v>
      </c>
      <c r="C323" s="177">
        <v>198</v>
      </c>
      <c r="D323" s="177">
        <v>234</v>
      </c>
      <c r="E323" s="121">
        <f t="shared" si="23"/>
        <v>-36</v>
      </c>
      <c r="F323" s="125">
        <f t="shared" si="24"/>
        <v>-0.15384615384615385</v>
      </c>
    </row>
    <row r="324" spans="1:7">
      <c r="A324" s="89">
        <v>539</v>
      </c>
      <c r="B324" s="100" t="s">
        <v>124</v>
      </c>
      <c r="C324" s="177">
        <v>82</v>
      </c>
      <c r="D324" s="177">
        <v>34</v>
      </c>
      <c r="E324" s="121">
        <f t="shared" si="23"/>
        <v>48</v>
      </c>
      <c r="F324" s="125">
        <f t="shared" si="24"/>
        <v>1.411764705882353</v>
      </c>
    </row>
    <row r="325" spans="1:7">
      <c r="A325" s="89">
        <v>541</v>
      </c>
      <c r="B325" s="100" t="s">
        <v>341</v>
      </c>
      <c r="C325" s="177">
        <v>14</v>
      </c>
      <c r="D325" s="177">
        <v>13</v>
      </c>
      <c r="E325" s="121">
        <f t="shared" si="23"/>
        <v>1</v>
      </c>
      <c r="F325" s="125">
        <f t="shared" si="24"/>
        <v>7.6923076923076927E-2</v>
      </c>
    </row>
    <row r="326" spans="1:7">
      <c r="A326" s="89">
        <v>559</v>
      </c>
      <c r="B326" s="100" t="s">
        <v>346</v>
      </c>
      <c r="C326" s="177">
        <v>35</v>
      </c>
      <c r="D326" s="177">
        <v>39</v>
      </c>
      <c r="E326" s="121">
        <f t="shared" si="23"/>
        <v>-4</v>
      </c>
      <c r="F326" s="125">
        <f t="shared" si="24"/>
        <v>-0.10256410256410256</v>
      </c>
    </row>
    <row r="327" spans="1:7">
      <c r="A327" s="89">
        <v>542</v>
      </c>
      <c r="B327" s="100" t="s">
        <v>342</v>
      </c>
      <c r="C327" s="177">
        <v>44</v>
      </c>
      <c r="D327" s="177">
        <v>42</v>
      </c>
      <c r="E327" s="121">
        <f t="shared" si="23"/>
        <v>2</v>
      </c>
      <c r="F327" s="125">
        <f t="shared" si="24"/>
        <v>4.7619047619047616E-2</v>
      </c>
    </row>
    <row r="328" spans="1:7">
      <c r="A328" s="89">
        <v>332</v>
      </c>
      <c r="B328" s="100" t="s">
        <v>211</v>
      </c>
      <c r="C328" s="177">
        <v>268</v>
      </c>
      <c r="D328" s="177">
        <v>300</v>
      </c>
      <c r="E328" s="121">
        <f t="shared" si="23"/>
        <v>-32</v>
      </c>
      <c r="F328" s="125">
        <f t="shared" si="24"/>
        <v>-0.10666666666666667</v>
      </c>
      <c r="G328" s="121"/>
    </row>
    <row r="329" spans="1:7">
      <c r="A329" s="89">
        <v>540</v>
      </c>
      <c r="B329" s="100" t="s">
        <v>182</v>
      </c>
      <c r="C329" s="177">
        <v>218</v>
      </c>
      <c r="D329" s="177">
        <v>262</v>
      </c>
      <c r="E329" s="121">
        <f t="shared" si="23"/>
        <v>-44</v>
      </c>
      <c r="F329" s="125">
        <f t="shared" si="24"/>
        <v>-0.16793893129770993</v>
      </c>
    </row>
    <row r="330" spans="1:7">
      <c r="A330" s="89"/>
      <c r="B330" s="100"/>
      <c r="C330" s="177"/>
      <c r="D330" s="177"/>
    </row>
    <row r="331" spans="1:7">
      <c r="A331" s="89"/>
      <c r="B331" s="100"/>
      <c r="C331" s="177"/>
      <c r="D331" s="177"/>
    </row>
    <row r="332" spans="1:7">
      <c r="A332" s="89"/>
      <c r="B332" s="100"/>
      <c r="C332" s="177"/>
      <c r="D332" s="177"/>
    </row>
    <row r="333" spans="1:7">
      <c r="A333" s="89"/>
      <c r="B333" s="100"/>
      <c r="C333" s="177"/>
      <c r="D333" s="177"/>
    </row>
  </sheetData>
  <sortState ref="A5:G329">
    <sortCondition ref="B5:B329"/>
  </sortState>
  <printOptions gridLines="1"/>
  <pageMargins left="0.74803149606299213" right="0.15748031496062992" top="0.86614173228346458" bottom="0.19685039370078741" header="0.35433070866141736" footer="0.15748031496062992"/>
  <pageSetup paperSize="9" orientation="portrait" r:id="rId1"/>
  <headerFooter alignWithMargins="0">
    <oddHeader>&amp;L&amp;"-,Fet"SVENSKA KENNELKLUBBEN&amp;C&amp;"-,Fet"&amp;12&amp;A&amp;R&amp;"-,Fet"SKK 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453"/>
  <sheetViews>
    <sheetView topLeftCell="B1" zoomScaleNormal="100" workbookViewId="0">
      <selection activeCell="B8" sqref="B8"/>
    </sheetView>
  </sheetViews>
  <sheetFormatPr defaultRowHeight="15"/>
  <cols>
    <col min="1" max="1" width="8" style="27" hidden="1" customWidth="1"/>
    <col min="2" max="2" width="43.125" style="29" customWidth="1"/>
    <col min="3" max="3" width="10.125" style="29" customWidth="1"/>
    <col min="4" max="4" width="10" style="29" customWidth="1"/>
    <col min="5" max="5" width="9.125" style="29" customWidth="1"/>
    <col min="6" max="6" width="10.25" style="185" customWidth="1"/>
    <col min="7" max="7" width="9.875" style="91" customWidth="1"/>
    <col min="8" max="8" width="9" style="95"/>
    <col min="9" max="9" width="30.5" style="85" customWidth="1"/>
    <col min="10" max="10" width="9" style="87"/>
    <col min="11" max="12" width="9" style="86"/>
    <col min="13" max="16384" width="9" style="29"/>
  </cols>
  <sheetData>
    <row r="1" spans="1:10" ht="18.75">
      <c r="A1" s="25"/>
      <c r="B1" s="25" t="s">
        <v>316</v>
      </c>
      <c r="C1" s="26">
        <v>2016</v>
      </c>
      <c r="D1" s="26">
        <v>2015</v>
      </c>
      <c r="E1" s="23" t="s">
        <v>1</v>
      </c>
      <c r="F1" s="126" t="s">
        <v>2</v>
      </c>
      <c r="G1" s="26"/>
      <c r="H1" s="26"/>
      <c r="J1" s="26"/>
    </row>
    <row r="2" spans="1:10" ht="18.75">
      <c r="B2" s="30"/>
      <c r="C2" s="30"/>
      <c r="D2" s="30"/>
      <c r="E2" s="28"/>
      <c r="F2" s="184"/>
      <c r="G2" s="90"/>
      <c r="H2" s="31"/>
      <c r="J2" s="90"/>
    </row>
    <row r="3" spans="1:10" ht="18.75">
      <c r="A3" s="32"/>
      <c r="B3" s="101" t="s">
        <v>0</v>
      </c>
      <c r="C3" s="30">
        <f>SUM(C6:C16)</f>
        <v>51049</v>
      </c>
      <c r="D3" s="30">
        <f>SUM(D6:D16)</f>
        <v>50234</v>
      </c>
      <c r="E3" s="30">
        <f>C3-D3</f>
        <v>815</v>
      </c>
      <c r="F3" s="127">
        <f>E3/D3</f>
        <v>1.6224071346100252E-2</v>
      </c>
      <c r="G3" s="30"/>
      <c r="H3" s="30"/>
      <c r="I3" s="88"/>
    </row>
    <row r="4" spans="1:10" ht="18.75">
      <c r="A4" s="32"/>
      <c r="B4" s="101"/>
      <c r="C4" s="30"/>
      <c r="D4" s="30"/>
      <c r="E4" s="30"/>
      <c r="F4" s="127"/>
      <c r="G4" s="30"/>
      <c r="H4" s="30"/>
      <c r="I4" s="88"/>
    </row>
    <row r="5" spans="1:10" ht="18.75">
      <c r="A5" s="32"/>
      <c r="B5" s="25" t="s">
        <v>330</v>
      </c>
      <c r="C5" s="181"/>
      <c r="D5" s="181"/>
      <c r="E5" s="181"/>
      <c r="F5" s="182"/>
      <c r="G5" s="30"/>
      <c r="H5" s="30"/>
      <c r="I5" s="88"/>
    </row>
    <row r="6" spans="1:10" ht="18.75">
      <c r="A6" s="32"/>
      <c r="B6" s="192" t="s">
        <v>374</v>
      </c>
      <c r="C6" s="193">
        <f>C67</f>
        <v>6323</v>
      </c>
      <c r="D6" s="193">
        <f>D67</f>
        <v>5789</v>
      </c>
      <c r="E6" s="193">
        <f>C6-D6</f>
        <v>534</v>
      </c>
      <c r="F6" s="194">
        <f>E6/D6</f>
        <v>9.2243910865434445E-2</v>
      </c>
      <c r="G6" s="30"/>
      <c r="H6" s="30"/>
      <c r="I6" s="88"/>
    </row>
    <row r="7" spans="1:10" ht="18.75">
      <c r="A7" s="32"/>
      <c r="B7" s="192" t="s">
        <v>375</v>
      </c>
      <c r="C7" s="193"/>
      <c r="D7" s="193"/>
      <c r="E7" s="195"/>
      <c r="F7" s="196"/>
      <c r="G7" s="30"/>
      <c r="H7" s="30"/>
      <c r="I7" s="88"/>
    </row>
    <row r="8" spans="1:10" ht="18.75">
      <c r="A8" s="32"/>
      <c r="B8" s="192" t="s">
        <v>317</v>
      </c>
      <c r="C8" s="197">
        <f>C121</f>
        <v>6235</v>
      </c>
      <c r="D8" s="197">
        <f>D121</f>
        <v>5755</v>
      </c>
      <c r="E8" s="193">
        <f t="shared" ref="E8:E17" si="0">C8-D8</f>
        <v>480</v>
      </c>
      <c r="F8" s="194">
        <f t="shared" ref="F8:F17" si="1">E8/D8</f>
        <v>8.3405734144222421E-2</v>
      </c>
      <c r="G8" s="30"/>
      <c r="H8" s="30"/>
      <c r="I8" s="88"/>
    </row>
    <row r="9" spans="1:10" ht="18.75">
      <c r="A9" s="32"/>
      <c r="B9" s="192" t="s">
        <v>376</v>
      </c>
      <c r="C9" s="197">
        <f>C160</f>
        <v>4412</v>
      </c>
      <c r="D9" s="197">
        <f>D160</f>
        <v>4623</v>
      </c>
      <c r="E9" s="193">
        <f t="shared" si="0"/>
        <v>-211</v>
      </c>
      <c r="F9" s="194">
        <f t="shared" si="1"/>
        <v>-4.5641358425264983E-2</v>
      </c>
      <c r="G9" s="30"/>
      <c r="H9" s="30"/>
      <c r="I9" s="88"/>
    </row>
    <row r="10" spans="1:10" ht="18.75">
      <c r="A10" s="32"/>
      <c r="B10" s="192" t="s">
        <v>377</v>
      </c>
      <c r="C10" s="197">
        <f>C173</f>
        <v>1407</v>
      </c>
      <c r="D10" s="197">
        <f>D173</f>
        <v>1495</v>
      </c>
      <c r="E10" s="193">
        <f t="shared" si="0"/>
        <v>-88</v>
      </c>
      <c r="F10" s="194">
        <f t="shared" si="1"/>
        <v>-5.8862876254180602E-2</v>
      </c>
      <c r="G10" s="30"/>
      <c r="H10" s="30"/>
      <c r="I10" s="88"/>
    </row>
    <row r="11" spans="1:10" ht="18.75">
      <c r="A11" s="32"/>
      <c r="B11" s="192" t="s">
        <v>378</v>
      </c>
      <c r="C11" s="197">
        <f>C229</f>
        <v>7199</v>
      </c>
      <c r="D11" s="197">
        <f>D229</f>
        <v>7391</v>
      </c>
      <c r="E11" s="193">
        <f t="shared" si="0"/>
        <v>-192</v>
      </c>
      <c r="F11" s="194">
        <f t="shared" si="1"/>
        <v>-2.5977540251657421E-2</v>
      </c>
      <c r="G11" s="30"/>
      <c r="H11" s="30"/>
      <c r="I11" s="88"/>
    </row>
    <row r="12" spans="1:10" ht="18.75">
      <c r="A12" s="32"/>
      <c r="B12" s="192" t="s">
        <v>379</v>
      </c>
      <c r="C12" s="197">
        <f>C271</f>
        <v>3399</v>
      </c>
      <c r="D12" s="197">
        <f>D271</f>
        <v>3336</v>
      </c>
      <c r="E12" s="193">
        <f t="shared" si="0"/>
        <v>63</v>
      </c>
      <c r="F12" s="194">
        <f t="shared" si="1"/>
        <v>1.8884892086330936E-2</v>
      </c>
      <c r="G12" s="30"/>
      <c r="H12" s="30"/>
      <c r="I12" s="88"/>
    </row>
    <row r="13" spans="1:10" ht="18.75">
      <c r="A13" s="32"/>
      <c r="B13" s="192" t="s">
        <v>380</v>
      </c>
      <c r="C13" s="197">
        <f>C299</f>
        <v>1822</v>
      </c>
      <c r="D13" s="197">
        <f>D299</f>
        <v>1643</v>
      </c>
      <c r="E13" s="193">
        <f t="shared" si="0"/>
        <v>179</v>
      </c>
      <c r="F13" s="194">
        <f t="shared" si="1"/>
        <v>0.10894704808277542</v>
      </c>
      <c r="G13" s="30"/>
      <c r="H13" s="30"/>
      <c r="I13" s="88"/>
    </row>
    <row r="14" spans="1:10" ht="18.75">
      <c r="A14" s="32"/>
      <c r="B14" s="192" t="s">
        <v>381</v>
      </c>
      <c r="C14" s="197">
        <f>C321</f>
        <v>9513</v>
      </c>
      <c r="D14" s="197">
        <f>D321</f>
        <v>9625</v>
      </c>
      <c r="E14" s="193">
        <f t="shared" si="0"/>
        <v>-112</v>
      </c>
      <c r="F14" s="194">
        <f t="shared" si="1"/>
        <v>-1.1636363636363636E-2</v>
      </c>
      <c r="G14" s="30"/>
      <c r="H14" s="30"/>
      <c r="I14" s="88"/>
    </row>
    <row r="15" spans="1:10" ht="18.75">
      <c r="A15" s="32"/>
      <c r="B15" s="192" t="s">
        <v>382</v>
      </c>
      <c r="C15" s="197">
        <f>C357</f>
        <v>9527</v>
      </c>
      <c r="D15" s="197">
        <f>D357</f>
        <v>9532</v>
      </c>
      <c r="E15" s="193">
        <f t="shared" si="0"/>
        <v>-5</v>
      </c>
      <c r="F15" s="194">
        <f t="shared" si="1"/>
        <v>-5.2454888795635754E-4</v>
      </c>
      <c r="G15" s="30"/>
      <c r="H15" s="30"/>
      <c r="I15" s="88"/>
    </row>
    <row r="16" spans="1:10" ht="18.75">
      <c r="A16" s="32"/>
      <c r="B16" s="192" t="s">
        <v>383</v>
      </c>
      <c r="C16" s="197">
        <f>C373</f>
        <v>1212</v>
      </c>
      <c r="D16" s="197">
        <f>D373</f>
        <v>1045</v>
      </c>
      <c r="E16" s="193">
        <f t="shared" si="0"/>
        <v>167</v>
      </c>
      <c r="F16" s="194">
        <f t="shared" si="1"/>
        <v>0.1598086124401914</v>
      </c>
      <c r="G16" s="30"/>
      <c r="H16" s="30"/>
      <c r="I16" s="88"/>
    </row>
    <row r="17" spans="1:13" ht="18.75">
      <c r="A17" s="32"/>
      <c r="B17" s="190" t="s">
        <v>373</v>
      </c>
      <c r="C17" s="106">
        <f>SUM(C6:C16)</f>
        <v>51049</v>
      </c>
      <c r="D17" s="106">
        <f>SUM(D6:D16)</f>
        <v>50234</v>
      </c>
      <c r="E17" s="108">
        <f t="shared" si="0"/>
        <v>815</v>
      </c>
      <c r="F17" s="128">
        <f t="shared" si="1"/>
        <v>1.6224071346100252E-2</v>
      </c>
      <c r="G17" s="30"/>
      <c r="H17" s="30"/>
      <c r="I17" s="88"/>
    </row>
    <row r="18" spans="1:13" ht="18.75">
      <c r="A18" s="32"/>
      <c r="B18" s="101"/>
      <c r="C18" s="30"/>
      <c r="D18" s="30"/>
      <c r="E18" s="30"/>
      <c r="F18" s="127"/>
      <c r="G18" s="30"/>
      <c r="H18" s="30"/>
      <c r="I18" s="88"/>
    </row>
    <row r="19" spans="1:13">
      <c r="H19" s="92"/>
      <c r="I19" s="2"/>
      <c r="J19" s="5"/>
    </row>
    <row r="20" spans="1:13" ht="18.75">
      <c r="B20" s="102" t="s">
        <v>318</v>
      </c>
    </row>
    <row r="21" spans="1:13" s="86" customFormat="1" ht="15.75">
      <c r="A21" s="89">
        <v>102</v>
      </c>
      <c r="B21" s="100" t="s">
        <v>139</v>
      </c>
      <c r="C21" s="177">
        <v>387</v>
      </c>
      <c r="D21" s="177">
        <v>408</v>
      </c>
      <c r="E21" s="107">
        <f t="shared" ref="E21:E65" si="2">C21-D21</f>
        <v>-21</v>
      </c>
      <c r="F21" s="129">
        <f t="shared" ref="F21:F65" si="3">E21/D21</f>
        <v>-5.1470588235294115E-2</v>
      </c>
      <c r="G21" s="91"/>
      <c r="M21" s="29"/>
    </row>
    <row r="22" spans="1:13" s="86" customFormat="1" ht="15.75">
      <c r="A22" s="89">
        <v>103</v>
      </c>
      <c r="B22" s="100" t="s">
        <v>216</v>
      </c>
      <c r="C22" s="177">
        <v>40</v>
      </c>
      <c r="D22" s="177">
        <v>57</v>
      </c>
      <c r="E22" s="107">
        <f t="shared" si="2"/>
        <v>-17</v>
      </c>
      <c r="F22" s="129">
        <f t="shared" si="3"/>
        <v>-0.2982456140350877</v>
      </c>
      <c r="G22" s="91"/>
      <c r="M22" s="29"/>
    </row>
    <row r="23" spans="1:13" s="86" customFormat="1" ht="15.75">
      <c r="A23" s="89">
        <v>104</v>
      </c>
      <c r="B23" s="100" t="s">
        <v>217</v>
      </c>
      <c r="C23" s="177">
        <v>128</v>
      </c>
      <c r="D23" s="177">
        <v>124</v>
      </c>
      <c r="E23" s="107">
        <f t="shared" si="2"/>
        <v>4</v>
      </c>
      <c r="F23" s="129">
        <f t="shared" si="3"/>
        <v>3.2258064516129031E-2</v>
      </c>
      <c r="G23" s="91"/>
      <c r="M23" s="29"/>
    </row>
    <row r="24" spans="1:13" s="86" customFormat="1" ht="15.75">
      <c r="A24" s="89">
        <v>105</v>
      </c>
      <c r="B24" s="100" t="s">
        <v>173</v>
      </c>
      <c r="C24" s="177">
        <v>179</v>
      </c>
      <c r="D24" s="177">
        <v>147</v>
      </c>
      <c r="E24" s="107">
        <f t="shared" si="2"/>
        <v>32</v>
      </c>
      <c r="F24" s="129">
        <f t="shared" si="3"/>
        <v>0.21768707482993196</v>
      </c>
      <c r="G24" s="91"/>
      <c r="M24" s="29"/>
    </row>
    <row r="25" spans="1:13" s="86" customFormat="1" ht="15.75">
      <c r="A25" s="89">
        <v>106</v>
      </c>
      <c r="B25" s="100" t="s">
        <v>59</v>
      </c>
      <c r="C25" s="177">
        <v>24</v>
      </c>
      <c r="D25" s="177">
        <v>21</v>
      </c>
      <c r="E25" s="107">
        <f t="shared" si="2"/>
        <v>3</v>
      </c>
      <c r="F25" s="129">
        <f t="shared" si="3"/>
        <v>0.14285714285714285</v>
      </c>
      <c r="G25" s="91"/>
      <c r="M25" s="29"/>
    </row>
    <row r="26" spans="1:13" s="86" customFormat="1" ht="15.75">
      <c r="A26" s="89">
        <v>107</v>
      </c>
      <c r="B26" s="100" t="s">
        <v>68</v>
      </c>
      <c r="C26" s="177">
        <v>73</v>
      </c>
      <c r="D26" s="177">
        <v>73</v>
      </c>
      <c r="E26" s="107">
        <f t="shared" si="2"/>
        <v>0</v>
      </c>
      <c r="F26" s="129">
        <f t="shared" si="3"/>
        <v>0</v>
      </c>
      <c r="G26" s="91"/>
      <c r="M26" s="29"/>
    </row>
    <row r="27" spans="1:13" s="86" customFormat="1" ht="15.75">
      <c r="A27" s="89">
        <v>108</v>
      </c>
      <c r="B27" s="100" t="s">
        <v>75</v>
      </c>
      <c r="C27" s="177">
        <v>5</v>
      </c>
      <c r="D27" s="177">
        <v>10</v>
      </c>
      <c r="E27" s="107">
        <f t="shared" si="2"/>
        <v>-5</v>
      </c>
      <c r="F27" s="129">
        <f t="shared" si="3"/>
        <v>-0.5</v>
      </c>
      <c r="G27" s="91"/>
      <c r="M27" s="29"/>
    </row>
    <row r="28" spans="1:13" s="86" customFormat="1" ht="15.75">
      <c r="A28" s="89">
        <v>109</v>
      </c>
      <c r="B28" s="100" t="s">
        <v>201</v>
      </c>
      <c r="C28" s="177">
        <v>218</v>
      </c>
      <c r="D28" s="177">
        <v>190</v>
      </c>
      <c r="E28" s="107">
        <f t="shared" si="2"/>
        <v>28</v>
      </c>
      <c r="F28" s="129">
        <f t="shared" si="3"/>
        <v>0.14736842105263157</v>
      </c>
      <c r="G28" s="91"/>
      <c r="M28" s="29"/>
    </row>
    <row r="29" spans="1:13" s="86" customFormat="1" ht="15.75">
      <c r="A29" s="89">
        <v>110</v>
      </c>
      <c r="B29" s="100" t="s">
        <v>157</v>
      </c>
      <c r="C29" s="177">
        <v>99</v>
      </c>
      <c r="D29" s="177">
        <v>78</v>
      </c>
      <c r="E29" s="107">
        <f t="shared" si="2"/>
        <v>21</v>
      </c>
      <c r="F29" s="129">
        <f t="shared" si="3"/>
        <v>0.26923076923076922</v>
      </c>
      <c r="G29" s="91"/>
      <c r="M29" s="29"/>
    </row>
    <row r="30" spans="1:13" s="86" customFormat="1" ht="15.75">
      <c r="A30" s="89">
        <v>111</v>
      </c>
      <c r="B30" s="100" t="s">
        <v>145</v>
      </c>
      <c r="C30" s="177">
        <v>5</v>
      </c>
      <c r="D30" s="177">
        <v>0</v>
      </c>
      <c r="E30" s="107">
        <f t="shared" si="2"/>
        <v>5</v>
      </c>
      <c r="F30" s="183"/>
      <c r="G30" s="91"/>
      <c r="M30" s="29"/>
    </row>
    <row r="31" spans="1:13" s="86" customFormat="1" ht="15.75">
      <c r="A31" s="89">
        <v>112</v>
      </c>
      <c r="B31" s="100" t="s">
        <v>239</v>
      </c>
      <c r="C31" s="177">
        <v>10</v>
      </c>
      <c r="D31" s="177">
        <v>11</v>
      </c>
      <c r="E31" s="107">
        <f t="shared" si="2"/>
        <v>-1</v>
      </c>
      <c r="F31" s="129">
        <f t="shared" si="3"/>
        <v>-9.0909090909090912E-2</v>
      </c>
      <c r="G31" s="91"/>
      <c r="M31" s="29"/>
    </row>
    <row r="32" spans="1:13" s="86" customFormat="1" ht="15.75">
      <c r="A32" s="89">
        <v>113</v>
      </c>
      <c r="B32" s="100" t="s">
        <v>18</v>
      </c>
      <c r="C32" s="177">
        <v>838</v>
      </c>
      <c r="D32" s="177">
        <v>578</v>
      </c>
      <c r="E32" s="107">
        <f t="shared" si="2"/>
        <v>260</v>
      </c>
      <c r="F32" s="129">
        <f t="shared" si="3"/>
        <v>0.44982698961937717</v>
      </c>
      <c r="G32" s="91"/>
      <c r="M32" s="29"/>
    </row>
    <row r="33" spans="1:13" s="86" customFormat="1" ht="15.75">
      <c r="A33" s="89">
        <v>114</v>
      </c>
      <c r="B33" s="100" t="s">
        <v>335</v>
      </c>
      <c r="C33" s="177">
        <v>6</v>
      </c>
      <c r="D33" s="177">
        <v>2</v>
      </c>
      <c r="E33" s="107">
        <f t="shared" si="2"/>
        <v>4</v>
      </c>
      <c r="F33" s="129">
        <f t="shared" si="3"/>
        <v>2</v>
      </c>
      <c r="G33" s="91"/>
      <c r="M33" s="29"/>
    </row>
    <row r="34" spans="1:13" s="86" customFormat="1" ht="15.75">
      <c r="A34" s="89">
        <v>115</v>
      </c>
      <c r="B34" s="100" t="s">
        <v>204</v>
      </c>
      <c r="C34" s="177">
        <v>16</v>
      </c>
      <c r="D34" s="177">
        <v>16</v>
      </c>
      <c r="E34" s="107">
        <f t="shared" si="2"/>
        <v>0</v>
      </c>
      <c r="F34" s="129">
        <f t="shared" si="3"/>
        <v>0</v>
      </c>
      <c r="G34" s="91"/>
      <c r="M34" s="29"/>
    </row>
    <row r="35" spans="1:13" s="86" customFormat="1" ht="15.75">
      <c r="A35" s="89">
        <v>116</v>
      </c>
      <c r="B35" s="100" t="s">
        <v>49</v>
      </c>
      <c r="C35" s="177">
        <v>43</v>
      </c>
      <c r="D35" s="177">
        <v>57</v>
      </c>
      <c r="E35" s="107">
        <f t="shared" si="2"/>
        <v>-14</v>
      </c>
      <c r="F35" s="129">
        <f t="shared" si="3"/>
        <v>-0.24561403508771928</v>
      </c>
      <c r="G35" s="91"/>
      <c r="M35" s="29"/>
    </row>
    <row r="36" spans="1:13" s="86" customFormat="1" ht="15.75">
      <c r="A36" s="89">
        <v>119</v>
      </c>
      <c r="B36" s="100" t="s">
        <v>327</v>
      </c>
      <c r="C36" s="177">
        <v>9</v>
      </c>
      <c r="D36" s="177">
        <v>14</v>
      </c>
      <c r="E36" s="107">
        <f t="shared" si="2"/>
        <v>-5</v>
      </c>
      <c r="F36" s="129">
        <f t="shared" si="3"/>
        <v>-0.35714285714285715</v>
      </c>
      <c r="G36" s="91"/>
      <c r="M36" s="29"/>
    </row>
    <row r="37" spans="1:13" s="86" customFormat="1" ht="15.75">
      <c r="A37" s="89">
        <v>120</v>
      </c>
      <c r="B37" s="100" t="s">
        <v>56</v>
      </c>
      <c r="C37" s="177">
        <v>60</v>
      </c>
      <c r="D37" s="177">
        <v>47</v>
      </c>
      <c r="E37" s="107">
        <f t="shared" si="2"/>
        <v>13</v>
      </c>
      <c r="F37" s="129">
        <f t="shared" si="3"/>
        <v>0.27659574468085107</v>
      </c>
      <c r="G37" s="91"/>
      <c r="M37" s="29"/>
    </row>
    <row r="38" spans="1:13" s="86" customFormat="1" ht="15.75">
      <c r="A38" s="89">
        <v>121</v>
      </c>
      <c r="B38" s="100" t="s">
        <v>13</v>
      </c>
      <c r="C38" s="177">
        <v>265</v>
      </c>
      <c r="D38" s="177">
        <v>332</v>
      </c>
      <c r="E38" s="107">
        <f t="shared" si="2"/>
        <v>-67</v>
      </c>
      <c r="F38" s="129">
        <f t="shared" si="3"/>
        <v>-0.20180722891566266</v>
      </c>
      <c r="G38" s="91"/>
      <c r="M38" s="29"/>
    </row>
    <row r="39" spans="1:13" s="86" customFormat="1" ht="15.75">
      <c r="A39" s="89">
        <v>122</v>
      </c>
      <c r="B39" s="100" t="s">
        <v>258</v>
      </c>
      <c r="C39" s="177">
        <v>7</v>
      </c>
      <c r="D39" s="177">
        <v>5</v>
      </c>
      <c r="E39" s="107">
        <f t="shared" si="2"/>
        <v>2</v>
      </c>
      <c r="F39" s="129">
        <f t="shared" si="3"/>
        <v>0.4</v>
      </c>
      <c r="G39" s="91"/>
      <c r="M39" s="29"/>
    </row>
    <row r="40" spans="1:13" s="86" customFormat="1" ht="15.75">
      <c r="A40" s="89">
        <v>123</v>
      </c>
      <c r="B40" s="100" t="s">
        <v>240</v>
      </c>
      <c r="C40" s="177">
        <v>46</v>
      </c>
      <c r="D40" s="177">
        <v>30</v>
      </c>
      <c r="E40" s="107">
        <f t="shared" si="2"/>
        <v>16</v>
      </c>
      <c r="F40" s="129">
        <f t="shared" si="3"/>
        <v>0.53333333333333333</v>
      </c>
      <c r="G40" s="91"/>
      <c r="M40" s="29"/>
    </row>
    <row r="41" spans="1:13" s="86" customFormat="1" ht="15.75">
      <c r="A41" s="89">
        <v>124</v>
      </c>
      <c r="B41" s="100" t="s">
        <v>278</v>
      </c>
      <c r="C41" s="177">
        <v>10</v>
      </c>
      <c r="D41" s="177">
        <v>0</v>
      </c>
      <c r="E41" s="107">
        <f t="shared" si="2"/>
        <v>10</v>
      </c>
      <c r="F41" s="183"/>
      <c r="G41" s="91"/>
      <c r="M41" s="29"/>
    </row>
    <row r="42" spans="1:13" s="86" customFormat="1" ht="15.75">
      <c r="A42" s="89">
        <v>125</v>
      </c>
      <c r="B42" s="100" t="s">
        <v>336</v>
      </c>
      <c r="C42" s="177">
        <v>0</v>
      </c>
      <c r="D42" s="177">
        <v>5</v>
      </c>
      <c r="E42" s="107">
        <f t="shared" si="2"/>
        <v>-5</v>
      </c>
      <c r="F42" s="129">
        <f t="shared" si="3"/>
        <v>-1</v>
      </c>
      <c r="G42" s="91"/>
      <c r="M42" s="29"/>
    </row>
    <row r="43" spans="1:13" s="86" customFormat="1" ht="15.75">
      <c r="A43" s="89">
        <v>126</v>
      </c>
      <c r="B43" s="100" t="s">
        <v>337</v>
      </c>
      <c r="C43" s="177">
        <v>2</v>
      </c>
      <c r="D43" s="177">
        <v>1</v>
      </c>
      <c r="E43" s="107">
        <f t="shared" si="2"/>
        <v>1</v>
      </c>
      <c r="F43" s="129">
        <f t="shared" si="3"/>
        <v>1</v>
      </c>
      <c r="G43" s="91"/>
      <c r="M43" s="29"/>
    </row>
    <row r="44" spans="1:13" s="86" customFormat="1" ht="15.75">
      <c r="A44" s="89">
        <v>128</v>
      </c>
      <c r="B44" s="100" t="s">
        <v>109</v>
      </c>
      <c r="C44" s="177">
        <v>1</v>
      </c>
      <c r="D44" s="177">
        <v>2</v>
      </c>
      <c r="E44" s="107">
        <f t="shared" si="2"/>
        <v>-1</v>
      </c>
      <c r="F44" s="129">
        <f t="shared" si="3"/>
        <v>-0.5</v>
      </c>
      <c r="G44" s="91"/>
      <c r="M44" s="29"/>
    </row>
    <row r="45" spans="1:13" s="86" customFormat="1" ht="15.75">
      <c r="A45" s="89">
        <v>130</v>
      </c>
      <c r="B45" s="100" t="s">
        <v>53</v>
      </c>
      <c r="C45" s="177">
        <v>15</v>
      </c>
      <c r="D45" s="177">
        <v>20</v>
      </c>
      <c r="E45" s="107">
        <f t="shared" si="2"/>
        <v>-5</v>
      </c>
      <c r="F45" s="129">
        <f t="shared" si="3"/>
        <v>-0.25</v>
      </c>
      <c r="G45" s="91"/>
      <c r="M45" s="29"/>
    </row>
    <row r="46" spans="1:13" s="86" customFormat="1" ht="15.75">
      <c r="A46" s="89">
        <v>131</v>
      </c>
      <c r="B46" s="100" t="s">
        <v>71</v>
      </c>
      <c r="C46" s="177">
        <v>76</v>
      </c>
      <c r="D46" s="177">
        <v>52</v>
      </c>
      <c r="E46" s="107">
        <f t="shared" si="2"/>
        <v>24</v>
      </c>
      <c r="F46" s="129">
        <f t="shared" si="3"/>
        <v>0.46153846153846156</v>
      </c>
      <c r="G46" s="91"/>
      <c r="M46" s="29"/>
    </row>
    <row r="47" spans="1:13" s="86" customFormat="1" ht="15.75">
      <c r="A47" s="89">
        <v>132</v>
      </c>
      <c r="B47" s="100" t="s">
        <v>241</v>
      </c>
      <c r="C47" s="177">
        <v>20</v>
      </c>
      <c r="D47" s="177">
        <v>1</v>
      </c>
      <c r="E47" s="107">
        <f t="shared" si="2"/>
        <v>19</v>
      </c>
      <c r="F47" s="129">
        <f t="shared" si="3"/>
        <v>19</v>
      </c>
      <c r="G47" s="91"/>
      <c r="M47" s="29"/>
    </row>
    <row r="48" spans="1:13" s="86" customFormat="1" ht="15.75">
      <c r="A48" s="89">
        <v>133</v>
      </c>
      <c r="B48" s="100" t="s">
        <v>140</v>
      </c>
      <c r="C48" s="177">
        <v>22</v>
      </c>
      <c r="D48" s="177">
        <v>26</v>
      </c>
      <c r="E48" s="107">
        <f t="shared" si="2"/>
        <v>-4</v>
      </c>
      <c r="F48" s="129">
        <f t="shared" si="3"/>
        <v>-0.15384615384615385</v>
      </c>
      <c r="G48" s="91"/>
      <c r="M48" s="29"/>
    </row>
    <row r="49" spans="1:13" s="86" customFormat="1" ht="15.75">
      <c r="A49" s="89">
        <v>134</v>
      </c>
      <c r="B49" s="100" t="s">
        <v>177</v>
      </c>
      <c r="C49" s="177">
        <v>2</v>
      </c>
      <c r="D49" s="177">
        <v>28</v>
      </c>
      <c r="E49" s="107">
        <f t="shared" si="2"/>
        <v>-26</v>
      </c>
      <c r="F49" s="129">
        <f t="shared" si="3"/>
        <v>-0.9285714285714286</v>
      </c>
      <c r="G49" s="91"/>
      <c r="M49" s="29"/>
    </row>
    <row r="50" spans="1:13" s="86" customFormat="1" ht="15.75">
      <c r="A50" s="89">
        <v>135</v>
      </c>
      <c r="B50" s="100" t="s">
        <v>171</v>
      </c>
      <c r="C50" s="177">
        <v>40</v>
      </c>
      <c r="D50" s="177">
        <v>30</v>
      </c>
      <c r="E50" s="107">
        <f t="shared" si="2"/>
        <v>10</v>
      </c>
      <c r="F50" s="129">
        <f t="shared" si="3"/>
        <v>0.33333333333333331</v>
      </c>
      <c r="G50" s="91"/>
      <c r="M50" s="29"/>
    </row>
    <row r="51" spans="1:13" s="86" customFormat="1" ht="15.75">
      <c r="A51" s="89">
        <v>136</v>
      </c>
      <c r="B51" s="100" t="s">
        <v>365</v>
      </c>
      <c r="C51" s="177">
        <v>1</v>
      </c>
      <c r="D51" s="177">
        <v>0</v>
      </c>
      <c r="E51" s="107">
        <f t="shared" si="2"/>
        <v>1</v>
      </c>
      <c r="F51" s="183"/>
      <c r="G51" s="91"/>
      <c r="M51" s="29"/>
    </row>
    <row r="52" spans="1:13" s="86" customFormat="1" ht="15.75">
      <c r="A52" s="89">
        <v>137</v>
      </c>
      <c r="B52" s="100" t="s">
        <v>120</v>
      </c>
      <c r="C52" s="177">
        <v>34</v>
      </c>
      <c r="D52" s="177">
        <v>37</v>
      </c>
      <c r="E52" s="107">
        <f t="shared" si="2"/>
        <v>-3</v>
      </c>
      <c r="F52" s="129">
        <f t="shared" si="3"/>
        <v>-8.1081081081081086E-2</v>
      </c>
      <c r="G52" s="91"/>
      <c r="M52" s="29"/>
    </row>
    <row r="53" spans="1:13" s="86" customFormat="1" ht="15.75">
      <c r="A53" s="89">
        <v>138</v>
      </c>
      <c r="B53" s="100" t="s">
        <v>158</v>
      </c>
      <c r="C53" s="177">
        <v>138</v>
      </c>
      <c r="D53" s="177">
        <v>98</v>
      </c>
      <c r="E53" s="107">
        <f t="shared" si="2"/>
        <v>40</v>
      </c>
      <c r="F53" s="129">
        <f t="shared" si="3"/>
        <v>0.40816326530612246</v>
      </c>
      <c r="G53" s="91"/>
      <c r="M53" s="29"/>
    </row>
    <row r="54" spans="1:13" s="86" customFormat="1" ht="15.75">
      <c r="A54" s="89">
        <v>139</v>
      </c>
      <c r="B54" s="100" t="s">
        <v>259</v>
      </c>
      <c r="C54" s="177">
        <v>21</v>
      </c>
      <c r="D54" s="177">
        <v>18</v>
      </c>
      <c r="E54" s="107">
        <f t="shared" si="2"/>
        <v>3</v>
      </c>
      <c r="F54" s="129">
        <f t="shared" si="3"/>
        <v>0.16666666666666666</v>
      </c>
      <c r="G54" s="91"/>
      <c r="M54" s="29"/>
    </row>
    <row r="55" spans="1:13" s="86" customFormat="1" ht="15.75">
      <c r="A55" s="89">
        <v>140</v>
      </c>
      <c r="B55" s="100" t="s">
        <v>260</v>
      </c>
      <c r="C55" s="177">
        <v>9</v>
      </c>
      <c r="D55" s="177">
        <v>17</v>
      </c>
      <c r="E55" s="107">
        <f t="shared" si="2"/>
        <v>-8</v>
      </c>
      <c r="F55" s="129">
        <f t="shared" si="3"/>
        <v>-0.47058823529411764</v>
      </c>
      <c r="G55" s="91"/>
      <c r="M55" s="29"/>
    </row>
    <row r="56" spans="1:13" s="86" customFormat="1" ht="15.75">
      <c r="A56" s="89">
        <v>141</v>
      </c>
      <c r="B56" s="100" t="s">
        <v>338</v>
      </c>
      <c r="C56" s="177">
        <v>2</v>
      </c>
      <c r="D56" s="177">
        <v>1</v>
      </c>
      <c r="E56" s="107">
        <f t="shared" si="2"/>
        <v>1</v>
      </c>
      <c r="F56" s="129">
        <f t="shared" si="3"/>
        <v>1</v>
      </c>
      <c r="G56" s="91"/>
      <c r="M56" s="29"/>
    </row>
    <row r="57" spans="1:13" s="86" customFormat="1" ht="15.75">
      <c r="A57" s="89">
        <v>143</v>
      </c>
      <c r="B57" s="100" t="s">
        <v>174</v>
      </c>
      <c r="C57" s="177">
        <v>197</v>
      </c>
      <c r="D57" s="177">
        <v>159</v>
      </c>
      <c r="E57" s="107">
        <f t="shared" si="2"/>
        <v>38</v>
      </c>
      <c r="F57" s="129">
        <f t="shared" si="3"/>
        <v>0.2389937106918239</v>
      </c>
      <c r="G57" s="91"/>
      <c r="M57" s="29"/>
    </row>
    <row r="58" spans="1:13" s="86" customFormat="1" ht="15.75">
      <c r="A58" s="89">
        <v>144</v>
      </c>
      <c r="B58" s="100" t="s">
        <v>92</v>
      </c>
      <c r="C58" s="177">
        <v>57</v>
      </c>
      <c r="D58" s="177">
        <v>62</v>
      </c>
      <c r="E58" s="107">
        <f t="shared" si="2"/>
        <v>-5</v>
      </c>
      <c r="F58" s="129">
        <f t="shared" si="3"/>
        <v>-8.0645161290322578E-2</v>
      </c>
      <c r="G58" s="91"/>
      <c r="M58" s="29"/>
    </row>
    <row r="59" spans="1:13" s="86" customFormat="1" ht="15.75">
      <c r="A59" s="89">
        <v>145</v>
      </c>
      <c r="B59" s="100" t="s">
        <v>306</v>
      </c>
      <c r="C59" s="177">
        <v>1694</v>
      </c>
      <c r="D59" s="177">
        <v>1639</v>
      </c>
      <c r="E59" s="107">
        <f t="shared" si="2"/>
        <v>55</v>
      </c>
      <c r="F59" s="129">
        <f t="shared" si="3"/>
        <v>3.3557046979865772E-2</v>
      </c>
      <c r="G59" s="91"/>
      <c r="M59" s="29"/>
    </row>
    <row r="60" spans="1:13" s="86" customFormat="1" ht="15.75">
      <c r="A60" s="89">
        <v>146</v>
      </c>
      <c r="B60" s="100" t="s">
        <v>14</v>
      </c>
      <c r="C60" s="177">
        <v>1007</v>
      </c>
      <c r="D60" s="177">
        <v>975</v>
      </c>
      <c r="E60" s="107">
        <f t="shared" si="2"/>
        <v>32</v>
      </c>
      <c r="F60" s="129">
        <f t="shared" si="3"/>
        <v>3.282051282051282E-2</v>
      </c>
      <c r="G60" s="91"/>
      <c r="M60" s="29"/>
    </row>
    <row r="61" spans="1:13" s="86" customFormat="1" ht="15.75">
      <c r="A61" s="89">
        <v>147</v>
      </c>
      <c r="B61" s="100" t="s">
        <v>360</v>
      </c>
      <c r="C61" s="177">
        <v>3</v>
      </c>
      <c r="D61" s="177">
        <v>0</v>
      </c>
      <c r="E61" s="107">
        <f t="shared" si="2"/>
        <v>3</v>
      </c>
      <c r="F61" s="183"/>
      <c r="G61" s="91"/>
      <c r="M61" s="29"/>
    </row>
    <row r="62" spans="1:13" s="86" customFormat="1" ht="15.75">
      <c r="A62" s="89">
        <v>148</v>
      </c>
      <c r="B62" s="100" t="s">
        <v>116</v>
      </c>
      <c r="C62" s="177">
        <v>214</v>
      </c>
      <c r="D62" s="177">
        <v>155</v>
      </c>
      <c r="E62" s="107">
        <f t="shared" si="2"/>
        <v>59</v>
      </c>
      <c r="F62" s="129">
        <f t="shared" si="3"/>
        <v>0.38064516129032255</v>
      </c>
      <c r="G62" s="91"/>
      <c r="M62" s="29"/>
    </row>
    <row r="63" spans="1:13" s="86" customFormat="1" ht="15.75">
      <c r="A63" s="89">
        <v>149</v>
      </c>
      <c r="B63" s="100" t="s">
        <v>195</v>
      </c>
      <c r="C63" s="177">
        <v>99</v>
      </c>
      <c r="D63" s="177">
        <v>80</v>
      </c>
      <c r="E63" s="107">
        <f t="shared" si="2"/>
        <v>19</v>
      </c>
      <c r="F63" s="129">
        <f t="shared" si="3"/>
        <v>0.23749999999999999</v>
      </c>
      <c r="G63" s="91"/>
      <c r="M63" s="29"/>
    </row>
    <row r="64" spans="1:13" s="86" customFormat="1" ht="15.75">
      <c r="A64" s="89">
        <v>197</v>
      </c>
      <c r="B64" s="100" t="s">
        <v>247</v>
      </c>
      <c r="C64" s="177">
        <v>51</v>
      </c>
      <c r="D64" s="177">
        <v>81</v>
      </c>
      <c r="E64" s="107">
        <f t="shared" si="2"/>
        <v>-30</v>
      </c>
      <c r="F64" s="129">
        <f t="shared" si="3"/>
        <v>-0.37037037037037035</v>
      </c>
      <c r="G64" s="91"/>
      <c r="M64" s="29"/>
    </row>
    <row r="65" spans="1:13" s="86" customFormat="1" ht="15.75">
      <c r="A65" s="89">
        <v>198</v>
      </c>
      <c r="B65" s="100" t="s">
        <v>218</v>
      </c>
      <c r="C65" s="177">
        <v>94</v>
      </c>
      <c r="D65" s="177">
        <v>71</v>
      </c>
      <c r="E65" s="107">
        <f t="shared" si="2"/>
        <v>23</v>
      </c>
      <c r="F65" s="129">
        <f t="shared" si="3"/>
        <v>0.323943661971831</v>
      </c>
      <c r="G65" s="91"/>
      <c r="M65" s="29"/>
    </row>
    <row r="66" spans="1:13" s="86" customFormat="1">
      <c r="A66" s="89">
        <v>199</v>
      </c>
      <c r="B66" s="100" t="s">
        <v>283</v>
      </c>
      <c r="C66" s="177">
        <v>56</v>
      </c>
      <c r="D66" s="177">
        <v>31</v>
      </c>
      <c r="E66" s="22">
        <f t="shared" ref="E66:E86" si="4">C66-D66</f>
        <v>25</v>
      </c>
      <c r="F66" s="129">
        <f t="shared" ref="F66:F121" si="5">E66/D66</f>
        <v>0.80645161290322576</v>
      </c>
      <c r="G66" s="91"/>
      <c r="H66" s="92"/>
      <c r="I66" s="2"/>
      <c r="J66" s="5"/>
      <c r="M66" s="29"/>
    </row>
    <row r="67" spans="1:13" s="86" customFormat="1">
      <c r="A67" s="122"/>
      <c r="B67" s="191" t="s">
        <v>22</v>
      </c>
      <c r="C67" s="120">
        <f>SUM(C21:C66)</f>
        <v>6323</v>
      </c>
      <c r="D67" s="120">
        <f>SUM(D21:D66)</f>
        <v>5789</v>
      </c>
      <c r="E67" s="22">
        <f t="shared" si="4"/>
        <v>534</v>
      </c>
      <c r="F67" s="129">
        <f t="shared" ref="F67" si="6">E67/D67</f>
        <v>9.2243910865434445E-2</v>
      </c>
      <c r="G67" s="91"/>
      <c r="H67" s="92"/>
      <c r="I67" s="2"/>
      <c r="J67" s="5"/>
      <c r="M67" s="29"/>
    </row>
    <row r="68" spans="1:13" s="86" customFormat="1">
      <c r="A68" s="122"/>
      <c r="B68" s="118"/>
      <c r="C68" s="121"/>
      <c r="D68" s="121"/>
      <c r="E68" s="5"/>
      <c r="F68" s="129"/>
      <c r="G68" s="91"/>
      <c r="H68" s="92"/>
      <c r="I68" s="2"/>
      <c r="J68" s="5"/>
      <c r="M68" s="29"/>
    </row>
    <row r="69" spans="1:13" s="86" customFormat="1" ht="17.25">
      <c r="A69" s="122"/>
      <c r="B69" s="131" t="s">
        <v>329</v>
      </c>
      <c r="C69" s="121"/>
      <c r="D69" s="121"/>
      <c r="E69" s="5"/>
      <c r="F69" s="129"/>
      <c r="G69" s="91"/>
      <c r="H69" s="92"/>
      <c r="I69" s="2"/>
      <c r="J69" s="5"/>
      <c r="M69" s="29"/>
    </row>
    <row r="70" spans="1:13" s="86" customFormat="1">
      <c r="A70" s="89">
        <v>201</v>
      </c>
      <c r="B70" s="100" t="s">
        <v>141</v>
      </c>
      <c r="C70" s="177">
        <v>64</v>
      </c>
      <c r="D70" s="177">
        <v>59</v>
      </c>
      <c r="E70" s="5">
        <f t="shared" si="4"/>
        <v>5</v>
      </c>
      <c r="F70" s="129">
        <f t="shared" si="5"/>
        <v>8.4745762711864403E-2</v>
      </c>
      <c r="G70" s="91"/>
      <c r="H70" s="92"/>
      <c r="I70" s="2"/>
      <c r="J70" s="5"/>
      <c r="M70" s="29"/>
    </row>
    <row r="71" spans="1:13" s="86" customFormat="1">
      <c r="A71" s="89">
        <v>202</v>
      </c>
      <c r="B71" s="100" t="s">
        <v>125</v>
      </c>
      <c r="C71" s="177">
        <v>1</v>
      </c>
      <c r="D71" s="177">
        <v>1</v>
      </c>
      <c r="E71" s="5">
        <f t="shared" si="4"/>
        <v>0</v>
      </c>
      <c r="F71" s="129">
        <f t="shared" si="5"/>
        <v>0</v>
      </c>
      <c r="G71" s="91"/>
      <c r="H71" s="92"/>
      <c r="I71" s="2"/>
      <c r="J71" s="5"/>
      <c r="M71" s="29"/>
    </row>
    <row r="72" spans="1:13" s="86" customFormat="1">
      <c r="A72" s="89">
        <v>203</v>
      </c>
      <c r="B72" s="100" t="s">
        <v>339</v>
      </c>
      <c r="C72" s="177">
        <v>7</v>
      </c>
      <c r="D72" s="177">
        <v>1</v>
      </c>
      <c r="E72" s="5">
        <f t="shared" si="4"/>
        <v>6</v>
      </c>
      <c r="F72" s="129">
        <f t="shared" si="5"/>
        <v>6</v>
      </c>
      <c r="G72" s="91"/>
      <c r="H72" s="92"/>
      <c r="I72" s="2"/>
      <c r="J72" s="5"/>
      <c r="M72" s="29"/>
    </row>
    <row r="73" spans="1:13" s="86" customFormat="1">
      <c r="A73" s="89">
        <v>204</v>
      </c>
      <c r="B73" s="100" t="s">
        <v>20</v>
      </c>
      <c r="C73" s="177">
        <v>455</v>
      </c>
      <c r="D73" s="177">
        <v>428</v>
      </c>
      <c r="E73" s="5">
        <f t="shared" si="4"/>
        <v>27</v>
      </c>
      <c r="F73" s="129">
        <f t="shared" si="5"/>
        <v>6.3084112149532703E-2</v>
      </c>
      <c r="G73" s="91"/>
      <c r="H73" s="92"/>
      <c r="I73" s="2"/>
      <c r="J73" s="5"/>
      <c r="M73" s="29"/>
    </row>
    <row r="74" spans="1:13" s="86" customFormat="1">
      <c r="A74" s="89">
        <v>205</v>
      </c>
      <c r="B74" s="100" t="s">
        <v>81</v>
      </c>
      <c r="C74" s="177">
        <v>72</v>
      </c>
      <c r="D74" s="177">
        <v>107</v>
      </c>
      <c r="E74" s="5">
        <f t="shared" si="4"/>
        <v>-35</v>
      </c>
      <c r="F74" s="129">
        <f t="shared" si="5"/>
        <v>-0.32710280373831774</v>
      </c>
      <c r="G74" s="91"/>
      <c r="H74" s="92"/>
      <c r="I74" s="2"/>
      <c r="J74" s="5"/>
      <c r="M74" s="29"/>
    </row>
    <row r="75" spans="1:13" s="86" customFormat="1">
      <c r="A75" s="89">
        <v>206</v>
      </c>
      <c r="B75" s="100" t="s">
        <v>21</v>
      </c>
      <c r="C75" s="177">
        <v>350</v>
      </c>
      <c r="D75" s="177">
        <v>295</v>
      </c>
      <c r="E75" s="5">
        <f t="shared" si="4"/>
        <v>55</v>
      </c>
      <c r="F75" s="129">
        <f t="shared" si="5"/>
        <v>0.1864406779661017</v>
      </c>
      <c r="G75" s="91"/>
      <c r="H75" s="95"/>
      <c r="I75" s="2"/>
      <c r="J75" s="5"/>
      <c r="M75" s="29"/>
    </row>
    <row r="76" spans="1:13" s="86" customFormat="1">
      <c r="A76" s="89">
        <v>207</v>
      </c>
      <c r="B76" s="100" t="s">
        <v>224</v>
      </c>
      <c r="C76" s="177">
        <v>10</v>
      </c>
      <c r="D76" s="177">
        <v>17</v>
      </c>
      <c r="E76" s="5">
        <f t="shared" si="4"/>
        <v>-7</v>
      </c>
      <c r="F76" s="129">
        <f t="shared" si="5"/>
        <v>-0.41176470588235292</v>
      </c>
      <c r="G76" s="91"/>
      <c r="H76" s="92"/>
      <c r="I76" s="2"/>
      <c r="J76" s="5"/>
      <c r="M76" s="29"/>
    </row>
    <row r="77" spans="1:13" s="86" customFormat="1">
      <c r="A77" s="89">
        <v>208</v>
      </c>
      <c r="B77" s="100" t="s">
        <v>63</v>
      </c>
      <c r="C77" s="177">
        <v>87</v>
      </c>
      <c r="D77" s="177">
        <v>72</v>
      </c>
      <c r="E77" s="5">
        <f t="shared" si="4"/>
        <v>15</v>
      </c>
      <c r="F77" s="129">
        <f t="shared" si="5"/>
        <v>0.20833333333333334</v>
      </c>
      <c r="G77" s="91"/>
      <c r="H77" s="92"/>
      <c r="I77" s="2"/>
      <c r="J77" s="5"/>
      <c r="M77" s="29"/>
    </row>
    <row r="78" spans="1:13" s="86" customFormat="1">
      <c r="A78" s="89">
        <v>210</v>
      </c>
      <c r="B78" s="100" t="s">
        <v>273</v>
      </c>
      <c r="C78" s="177">
        <v>794</v>
      </c>
      <c r="D78" s="177">
        <v>618</v>
      </c>
      <c r="E78" s="5">
        <f t="shared" si="4"/>
        <v>176</v>
      </c>
      <c r="F78" s="129">
        <f t="shared" si="5"/>
        <v>0.28478964401294499</v>
      </c>
      <c r="G78" s="91"/>
      <c r="H78" s="92"/>
      <c r="I78" s="2"/>
      <c r="J78" s="5"/>
      <c r="M78" s="29"/>
    </row>
    <row r="79" spans="1:13" s="86" customFormat="1">
      <c r="A79" s="89">
        <v>211</v>
      </c>
      <c r="B79" s="100" t="s">
        <v>214</v>
      </c>
      <c r="C79" s="177">
        <v>165</v>
      </c>
      <c r="D79" s="177">
        <v>97</v>
      </c>
      <c r="E79" s="5">
        <f t="shared" si="4"/>
        <v>68</v>
      </c>
      <c r="F79" s="129">
        <f t="shared" si="5"/>
        <v>0.7010309278350515</v>
      </c>
      <c r="G79" s="91"/>
      <c r="H79" s="92"/>
      <c r="I79" s="2"/>
      <c r="J79" s="5"/>
      <c r="M79" s="29"/>
    </row>
    <row r="80" spans="1:13" s="86" customFormat="1">
      <c r="A80" s="89">
        <v>212</v>
      </c>
      <c r="B80" s="100" t="s">
        <v>138</v>
      </c>
      <c r="C80" s="177">
        <v>31</v>
      </c>
      <c r="D80" s="177">
        <v>4</v>
      </c>
      <c r="E80" s="5">
        <f t="shared" si="4"/>
        <v>27</v>
      </c>
      <c r="F80" s="129">
        <f t="shared" si="5"/>
        <v>6.75</v>
      </c>
      <c r="G80" s="91"/>
      <c r="H80" s="92"/>
      <c r="I80" s="2"/>
      <c r="J80" s="5"/>
      <c r="M80" s="29"/>
    </row>
    <row r="81" spans="1:13" s="86" customFormat="1">
      <c r="A81" s="89">
        <v>213</v>
      </c>
      <c r="B81" s="100" t="s">
        <v>66</v>
      </c>
      <c r="C81" s="177">
        <v>240</v>
      </c>
      <c r="D81" s="177">
        <v>289</v>
      </c>
      <c r="E81" s="5">
        <f t="shared" si="4"/>
        <v>-49</v>
      </c>
      <c r="F81" s="129">
        <f t="shared" si="5"/>
        <v>-0.16955017301038061</v>
      </c>
      <c r="G81" s="91"/>
      <c r="H81" s="92"/>
      <c r="I81" s="2"/>
      <c r="J81" s="5"/>
      <c r="M81" s="29"/>
    </row>
    <row r="82" spans="1:13" s="86" customFormat="1">
      <c r="A82" s="89">
        <v>214</v>
      </c>
      <c r="B82" s="100" t="s">
        <v>203</v>
      </c>
      <c r="C82" s="177">
        <v>423</v>
      </c>
      <c r="D82" s="177">
        <v>352</v>
      </c>
      <c r="E82" s="5">
        <f t="shared" si="4"/>
        <v>71</v>
      </c>
      <c r="F82" s="129">
        <f t="shared" si="5"/>
        <v>0.20170454545454544</v>
      </c>
      <c r="G82" s="91"/>
      <c r="H82" s="92"/>
      <c r="I82" s="2"/>
      <c r="J82" s="5"/>
      <c r="M82" s="29"/>
    </row>
    <row r="83" spans="1:13" s="86" customFormat="1">
      <c r="A83" s="89">
        <v>215</v>
      </c>
      <c r="B83" s="100" t="s">
        <v>206</v>
      </c>
      <c r="C83" s="177">
        <v>352</v>
      </c>
      <c r="D83" s="177">
        <v>441</v>
      </c>
      <c r="E83" s="5">
        <f t="shared" si="4"/>
        <v>-89</v>
      </c>
      <c r="F83" s="129">
        <f t="shared" si="5"/>
        <v>-0.20181405895691609</v>
      </c>
      <c r="G83" s="91"/>
      <c r="H83" s="92"/>
      <c r="I83" s="2"/>
      <c r="J83" s="5"/>
      <c r="M83" s="29"/>
    </row>
    <row r="84" spans="1:13" s="86" customFormat="1">
      <c r="A84" s="89">
        <v>216</v>
      </c>
      <c r="B84" s="100" t="s">
        <v>200</v>
      </c>
      <c r="C84" s="177">
        <v>297</v>
      </c>
      <c r="D84" s="177">
        <v>296</v>
      </c>
      <c r="E84" s="5">
        <f t="shared" si="4"/>
        <v>1</v>
      </c>
      <c r="F84" s="129">
        <f t="shared" si="5"/>
        <v>3.3783783783783786E-3</v>
      </c>
      <c r="G84" s="91"/>
      <c r="H84" s="92"/>
      <c r="I84" s="2"/>
      <c r="J84" s="5"/>
      <c r="M84" s="29"/>
    </row>
    <row r="85" spans="1:13" s="86" customFormat="1">
      <c r="A85" s="89">
        <v>217</v>
      </c>
      <c r="B85" s="100" t="s">
        <v>184</v>
      </c>
      <c r="C85" s="177">
        <v>133</v>
      </c>
      <c r="D85" s="177">
        <v>100</v>
      </c>
      <c r="E85" s="5">
        <f t="shared" si="4"/>
        <v>33</v>
      </c>
      <c r="F85" s="129">
        <f t="shared" si="5"/>
        <v>0.33</v>
      </c>
      <c r="G85" s="91"/>
      <c r="H85" s="92"/>
      <c r="I85" s="2"/>
      <c r="J85" s="5"/>
      <c r="M85" s="29"/>
    </row>
    <row r="86" spans="1:13" s="86" customFormat="1">
      <c r="A86" s="89">
        <v>218</v>
      </c>
      <c r="B86" s="100" t="s">
        <v>42</v>
      </c>
      <c r="C86" s="177">
        <v>118</v>
      </c>
      <c r="D86" s="177">
        <v>149</v>
      </c>
      <c r="E86" s="5">
        <f t="shared" si="4"/>
        <v>-31</v>
      </c>
      <c r="F86" s="129">
        <f t="shared" si="5"/>
        <v>-0.20805369127516779</v>
      </c>
      <c r="G86" s="91"/>
      <c r="H86" s="92"/>
      <c r="I86" s="2"/>
      <c r="J86" s="5"/>
      <c r="M86" s="29"/>
    </row>
    <row r="87" spans="1:13" s="86" customFormat="1">
      <c r="A87" s="89">
        <v>219</v>
      </c>
      <c r="B87" s="100" t="s">
        <v>98</v>
      </c>
      <c r="C87" s="177">
        <v>1</v>
      </c>
      <c r="D87" s="177">
        <v>2</v>
      </c>
      <c r="E87" s="5">
        <f t="shared" ref="E87:E149" si="7">C87-D87</f>
        <v>-1</v>
      </c>
      <c r="F87" s="129">
        <f t="shared" si="5"/>
        <v>-0.5</v>
      </c>
      <c r="G87" s="91"/>
      <c r="H87" s="92"/>
      <c r="I87" s="2"/>
      <c r="J87" s="5"/>
      <c r="M87" s="29"/>
    </row>
    <row r="88" spans="1:13" s="86" customFormat="1">
      <c r="A88" s="89">
        <v>221</v>
      </c>
      <c r="B88" s="100" t="s">
        <v>117</v>
      </c>
      <c r="C88" s="177">
        <v>1</v>
      </c>
      <c r="D88" s="177">
        <v>2</v>
      </c>
      <c r="E88" s="5">
        <f t="shared" si="7"/>
        <v>-1</v>
      </c>
      <c r="F88" s="129">
        <f t="shared" si="5"/>
        <v>-0.5</v>
      </c>
      <c r="G88" s="91"/>
      <c r="H88" s="92"/>
      <c r="I88" s="2"/>
      <c r="J88" s="5"/>
      <c r="M88" s="29"/>
    </row>
    <row r="89" spans="1:13" s="86" customFormat="1">
      <c r="A89" s="89">
        <v>222</v>
      </c>
      <c r="B89" s="100" t="s">
        <v>328</v>
      </c>
      <c r="C89" s="177">
        <v>1</v>
      </c>
      <c r="D89" s="177">
        <v>7</v>
      </c>
      <c r="E89" s="5">
        <f t="shared" si="7"/>
        <v>-6</v>
      </c>
      <c r="F89" s="129">
        <f t="shared" si="5"/>
        <v>-0.8571428571428571</v>
      </c>
      <c r="G89" s="91"/>
      <c r="H89" s="94"/>
      <c r="I89" s="2"/>
      <c r="J89" s="5"/>
      <c r="M89" s="29"/>
    </row>
    <row r="90" spans="1:13" s="86" customFormat="1">
      <c r="A90" s="89">
        <v>223</v>
      </c>
      <c r="B90" s="100" t="s">
        <v>50</v>
      </c>
      <c r="C90" s="177">
        <v>254</v>
      </c>
      <c r="D90" s="177">
        <v>261</v>
      </c>
      <c r="E90" s="5">
        <f t="shared" si="7"/>
        <v>-7</v>
      </c>
      <c r="F90" s="129">
        <f t="shared" si="5"/>
        <v>-2.681992337164751E-2</v>
      </c>
      <c r="G90" s="91"/>
      <c r="H90" s="92"/>
      <c r="I90" s="2"/>
      <c r="J90" s="5"/>
      <c r="M90" s="29"/>
    </row>
    <row r="91" spans="1:13" s="86" customFormat="1">
      <c r="A91" s="89">
        <v>224</v>
      </c>
      <c r="B91" s="100" t="s">
        <v>99</v>
      </c>
      <c r="C91" s="177">
        <v>15</v>
      </c>
      <c r="D91" s="177">
        <v>14</v>
      </c>
      <c r="E91" s="5">
        <f t="shared" si="7"/>
        <v>1</v>
      </c>
      <c r="F91" s="129">
        <f t="shared" si="5"/>
        <v>7.1428571428571425E-2</v>
      </c>
      <c r="G91" s="91"/>
      <c r="H91" s="92"/>
      <c r="I91" s="2"/>
      <c r="J91" s="5"/>
      <c r="M91" s="29"/>
    </row>
    <row r="92" spans="1:13" s="86" customFormat="1">
      <c r="A92" s="89">
        <v>226</v>
      </c>
      <c r="B92" s="100" t="s">
        <v>123</v>
      </c>
      <c r="C92" s="177">
        <v>133</v>
      </c>
      <c r="D92" s="177">
        <v>101</v>
      </c>
      <c r="E92" s="5">
        <f t="shared" si="7"/>
        <v>32</v>
      </c>
      <c r="F92" s="129">
        <f t="shared" si="5"/>
        <v>0.31683168316831684</v>
      </c>
      <c r="G92" s="91"/>
      <c r="H92" s="92"/>
      <c r="I92" s="2"/>
      <c r="J92" s="5"/>
      <c r="M92" s="29"/>
    </row>
    <row r="93" spans="1:13" s="86" customFormat="1">
      <c r="A93" s="89">
        <v>227</v>
      </c>
      <c r="B93" s="100" t="s">
        <v>233</v>
      </c>
      <c r="C93" s="177">
        <v>16</v>
      </c>
      <c r="D93" s="177">
        <v>3</v>
      </c>
      <c r="E93" s="5">
        <f t="shared" si="7"/>
        <v>13</v>
      </c>
      <c r="F93" s="129">
        <f t="shared" si="5"/>
        <v>4.333333333333333</v>
      </c>
      <c r="G93" s="91"/>
      <c r="H93" s="92"/>
      <c r="I93" s="2"/>
      <c r="J93" s="5"/>
      <c r="M93" s="29"/>
    </row>
    <row r="94" spans="1:13" s="86" customFormat="1">
      <c r="A94" s="89">
        <v>228</v>
      </c>
      <c r="B94" s="100" t="s">
        <v>100</v>
      </c>
      <c r="C94" s="177">
        <v>45</v>
      </c>
      <c r="D94" s="177">
        <v>77</v>
      </c>
      <c r="E94" s="5">
        <f t="shared" si="7"/>
        <v>-32</v>
      </c>
      <c r="F94" s="129">
        <f t="shared" si="5"/>
        <v>-0.41558441558441561</v>
      </c>
      <c r="G94" s="91"/>
      <c r="H94" s="92"/>
      <c r="I94" s="2"/>
      <c r="J94" s="5"/>
      <c r="M94" s="29"/>
    </row>
    <row r="95" spans="1:13" s="86" customFormat="1">
      <c r="A95" s="89">
        <v>229</v>
      </c>
      <c r="B95" s="100" t="s">
        <v>64</v>
      </c>
      <c r="C95" s="177">
        <v>295</v>
      </c>
      <c r="D95" s="177">
        <v>214</v>
      </c>
      <c r="E95" s="5">
        <f t="shared" si="7"/>
        <v>81</v>
      </c>
      <c r="F95" s="129">
        <f t="shared" si="5"/>
        <v>0.37850467289719625</v>
      </c>
      <c r="G95" s="91"/>
      <c r="H95" s="92"/>
      <c r="I95" s="2"/>
      <c r="J95" s="5"/>
      <c r="M95" s="29"/>
    </row>
    <row r="96" spans="1:13" s="86" customFormat="1">
      <c r="A96" s="89">
        <v>230</v>
      </c>
      <c r="B96" s="100" t="s">
        <v>142</v>
      </c>
      <c r="C96" s="177">
        <v>26</v>
      </c>
      <c r="D96" s="177">
        <v>33</v>
      </c>
      <c r="E96" s="5">
        <f t="shared" si="7"/>
        <v>-7</v>
      </c>
      <c r="F96" s="129">
        <f t="shared" si="5"/>
        <v>-0.21212121212121213</v>
      </c>
      <c r="G96" s="91"/>
      <c r="H96" s="92"/>
      <c r="I96" s="2"/>
      <c r="J96" s="5"/>
      <c r="M96" s="29"/>
    </row>
    <row r="97" spans="1:13" s="86" customFormat="1">
      <c r="A97" s="89">
        <v>231</v>
      </c>
      <c r="B97" s="100" t="s">
        <v>272</v>
      </c>
      <c r="C97" s="177">
        <v>1</v>
      </c>
      <c r="D97" s="177">
        <v>5</v>
      </c>
      <c r="E97" s="5">
        <f t="shared" si="7"/>
        <v>-4</v>
      </c>
      <c r="F97" s="129">
        <f t="shared" si="5"/>
        <v>-0.8</v>
      </c>
      <c r="G97" s="91"/>
      <c r="H97" s="92"/>
      <c r="I97" s="2"/>
      <c r="J97" s="5"/>
      <c r="M97" s="29"/>
    </row>
    <row r="98" spans="1:13" s="86" customFormat="1">
      <c r="A98" s="89">
        <v>232</v>
      </c>
      <c r="B98" s="100" t="s">
        <v>225</v>
      </c>
      <c r="C98" s="177">
        <v>130</v>
      </c>
      <c r="D98" s="177">
        <v>72</v>
      </c>
      <c r="E98" s="5">
        <f t="shared" si="7"/>
        <v>58</v>
      </c>
      <c r="F98" s="129">
        <f t="shared" si="5"/>
        <v>0.80555555555555558</v>
      </c>
      <c r="G98" s="91"/>
      <c r="H98" s="92"/>
      <c r="I98" s="2"/>
      <c r="J98" s="5"/>
      <c r="M98" s="29"/>
    </row>
    <row r="99" spans="1:13" s="86" customFormat="1">
      <c r="A99" s="89">
        <v>233</v>
      </c>
      <c r="B99" s="100" t="s">
        <v>226</v>
      </c>
      <c r="C99" s="177">
        <v>60</v>
      </c>
      <c r="D99" s="177">
        <v>62</v>
      </c>
      <c r="E99" s="5">
        <f t="shared" si="7"/>
        <v>-2</v>
      </c>
      <c r="F99" s="129">
        <f t="shared" si="5"/>
        <v>-3.2258064516129031E-2</v>
      </c>
      <c r="G99" s="91"/>
      <c r="H99" s="92"/>
      <c r="I99" s="2"/>
      <c r="J99" s="5"/>
      <c r="M99" s="29"/>
    </row>
    <row r="100" spans="1:13" s="86" customFormat="1">
      <c r="A100" s="89">
        <v>234</v>
      </c>
      <c r="B100" s="100" t="s">
        <v>227</v>
      </c>
      <c r="C100" s="177">
        <v>102</v>
      </c>
      <c r="D100" s="177">
        <v>77</v>
      </c>
      <c r="E100" s="5">
        <f t="shared" si="7"/>
        <v>25</v>
      </c>
      <c r="F100" s="129">
        <f t="shared" si="5"/>
        <v>0.32467532467532467</v>
      </c>
      <c r="G100" s="91"/>
      <c r="H100" s="92"/>
      <c r="I100" s="2"/>
      <c r="J100" s="5"/>
      <c r="M100" s="29"/>
    </row>
    <row r="101" spans="1:13" s="86" customFormat="1">
      <c r="A101" s="89">
        <v>235</v>
      </c>
      <c r="B101" s="100" t="s">
        <v>105</v>
      </c>
      <c r="C101" s="177">
        <v>1</v>
      </c>
      <c r="D101" s="177">
        <v>4</v>
      </c>
      <c r="E101" s="5">
        <f t="shared" si="7"/>
        <v>-3</v>
      </c>
      <c r="F101" s="129">
        <f t="shared" si="5"/>
        <v>-0.75</v>
      </c>
      <c r="G101" s="91"/>
      <c r="H101" s="92"/>
      <c r="I101" s="2"/>
      <c r="J101" s="5"/>
      <c r="M101" s="29"/>
    </row>
    <row r="102" spans="1:13" s="86" customFormat="1">
      <c r="A102" s="89">
        <v>236</v>
      </c>
      <c r="B102" s="100" t="s">
        <v>192</v>
      </c>
      <c r="C102" s="177">
        <v>78</v>
      </c>
      <c r="D102" s="177">
        <v>115</v>
      </c>
      <c r="E102" s="5">
        <f t="shared" si="7"/>
        <v>-37</v>
      </c>
      <c r="F102" s="129">
        <f t="shared" si="5"/>
        <v>-0.32173913043478258</v>
      </c>
      <c r="G102" s="91"/>
      <c r="H102" s="92"/>
      <c r="I102" s="2"/>
      <c r="J102" s="5"/>
      <c r="M102" s="29"/>
    </row>
    <row r="103" spans="1:13" s="86" customFormat="1">
      <c r="A103" s="89">
        <v>238</v>
      </c>
      <c r="B103" s="100" t="s">
        <v>274</v>
      </c>
      <c r="C103" s="177"/>
      <c r="D103" s="177">
        <v>1</v>
      </c>
      <c r="E103" s="5">
        <f t="shared" si="7"/>
        <v>-1</v>
      </c>
      <c r="F103" s="129">
        <f t="shared" si="5"/>
        <v>-1</v>
      </c>
      <c r="G103" s="91"/>
      <c r="H103" s="92"/>
      <c r="I103" s="2"/>
      <c r="J103" s="5"/>
      <c r="M103" s="29"/>
    </row>
    <row r="104" spans="1:13" s="86" customFormat="1">
      <c r="A104" s="89">
        <v>239</v>
      </c>
      <c r="B104" s="100" t="s">
        <v>65</v>
      </c>
      <c r="C104" s="177">
        <v>86</v>
      </c>
      <c r="D104" s="177">
        <v>43</v>
      </c>
      <c r="E104" s="5">
        <f t="shared" si="7"/>
        <v>43</v>
      </c>
      <c r="F104" s="129">
        <f t="shared" si="5"/>
        <v>1</v>
      </c>
      <c r="G104" s="91"/>
      <c r="H104" s="92"/>
      <c r="I104" s="2"/>
      <c r="J104" s="5"/>
      <c r="M104" s="29"/>
    </row>
    <row r="105" spans="1:13" s="86" customFormat="1">
      <c r="A105" s="89">
        <v>240</v>
      </c>
      <c r="B105" s="100" t="s">
        <v>160</v>
      </c>
      <c r="C105" s="177">
        <v>14</v>
      </c>
      <c r="D105" s="177">
        <v>8</v>
      </c>
      <c r="E105" s="5">
        <f t="shared" si="7"/>
        <v>6</v>
      </c>
      <c r="F105" s="129">
        <f t="shared" si="5"/>
        <v>0.75</v>
      </c>
      <c r="G105" s="91"/>
      <c r="H105" s="92"/>
      <c r="I105" s="2"/>
      <c r="J105" s="5"/>
      <c r="M105" s="29"/>
    </row>
    <row r="106" spans="1:13" s="86" customFormat="1">
      <c r="A106" s="89">
        <v>242</v>
      </c>
      <c r="B106" s="100" t="s">
        <v>79</v>
      </c>
      <c r="C106" s="177">
        <v>13</v>
      </c>
      <c r="D106" s="177">
        <v>1</v>
      </c>
      <c r="E106" s="5">
        <f t="shared" si="7"/>
        <v>12</v>
      </c>
      <c r="F106" s="129">
        <f t="shared" si="5"/>
        <v>12</v>
      </c>
      <c r="G106" s="91"/>
      <c r="H106" s="92"/>
      <c r="I106" s="2"/>
      <c r="J106" s="5"/>
      <c r="M106" s="29"/>
    </row>
    <row r="107" spans="1:13" s="86" customFormat="1">
      <c r="A107" s="89">
        <v>243</v>
      </c>
      <c r="B107" s="100" t="s">
        <v>44</v>
      </c>
      <c r="C107" s="177">
        <v>115</v>
      </c>
      <c r="D107" s="177">
        <v>162</v>
      </c>
      <c r="E107" s="5">
        <f t="shared" si="7"/>
        <v>-47</v>
      </c>
      <c r="F107" s="129">
        <f t="shared" si="5"/>
        <v>-0.29012345679012347</v>
      </c>
      <c r="G107" s="91"/>
      <c r="H107" s="92"/>
      <c r="I107" s="2"/>
      <c r="J107" s="5"/>
      <c r="M107" s="29"/>
    </row>
    <row r="108" spans="1:13" s="86" customFormat="1">
      <c r="A108" s="89">
        <v>244</v>
      </c>
      <c r="B108" s="100" t="s">
        <v>9</v>
      </c>
      <c r="C108" s="177">
        <v>654</v>
      </c>
      <c r="D108" s="177">
        <v>668</v>
      </c>
      <c r="E108" s="5">
        <f t="shared" si="7"/>
        <v>-14</v>
      </c>
      <c r="F108" s="129">
        <f t="shared" si="5"/>
        <v>-2.0958083832335328E-2</v>
      </c>
      <c r="G108" s="91"/>
      <c r="H108" s="92"/>
      <c r="I108" s="2"/>
      <c r="J108" s="5"/>
      <c r="M108" s="29"/>
    </row>
    <row r="109" spans="1:13" s="86" customFormat="1">
      <c r="A109" s="89">
        <v>245</v>
      </c>
      <c r="B109" s="100" t="s">
        <v>185</v>
      </c>
      <c r="C109" s="177">
        <v>34</v>
      </c>
      <c r="D109" s="177">
        <v>39</v>
      </c>
      <c r="E109" s="5">
        <f t="shared" si="7"/>
        <v>-5</v>
      </c>
      <c r="F109" s="129">
        <f t="shared" si="5"/>
        <v>-0.12820512820512819</v>
      </c>
      <c r="G109" s="91"/>
      <c r="H109" s="92"/>
      <c r="I109" s="2"/>
      <c r="J109" s="5"/>
      <c r="M109" s="29"/>
    </row>
    <row r="110" spans="1:13" s="86" customFormat="1">
      <c r="A110" s="89">
        <v>246</v>
      </c>
      <c r="B110" s="100" t="s">
        <v>69</v>
      </c>
      <c r="C110" s="177">
        <v>113</v>
      </c>
      <c r="D110" s="177">
        <v>103</v>
      </c>
      <c r="E110" s="5">
        <f t="shared" si="7"/>
        <v>10</v>
      </c>
      <c r="F110" s="129">
        <f t="shared" si="5"/>
        <v>9.7087378640776698E-2</v>
      </c>
      <c r="G110" s="91"/>
      <c r="H110" s="92"/>
      <c r="I110" s="2"/>
      <c r="J110" s="5"/>
      <c r="M110" s="29"/>
    </row>
    <row r="111" spans="1:13" s="86" customFormat="1">
      <c r="A111" s="89">
        <v>247</v>
      </c>
      <c r="B111" s="100" t="s">
        <v>178</v>
      </c>
      <c r="C111" s="177">
        <v>23</v>
      </c>
      <c r="D111" s="177">
        <v>26</v>
      </c>
      <c r="E111" s="5">
        <f t="shared" si="7"/>
        <v>-3</v>
      </c>
      <c r="F111" s="129">
        <f t="shared" si="5"/>
        <v>-0.11538461538461539</v>
      </c>
      <c r="G111" s="91"/>
      <c r="H111" s="92"/>
      <c r="I111" s="2"/>
      <c r="J111" s="5"/>
      <c r="M111" s="29"/>
    </row>
    <row r="112" spans="1:13" s="86" customFormat="1">
      <c r="A112" s="89">
        <v>248</v>
      </c>
      <c r="B112" s="100" t="s">
        <v>261</v>
      </c>
      <c r="C112" s="177">
        <v>27</v>
      </c>
      <c r="D112" s="177">
        <v>5</v>
      </c>
      <c r="E112" s="5">
        <f t="shared" si="7"/>
        <v>22</v>
      </c>
      <c r="F112" s="129">
        <f t="shared" si="5"/>
        <v>4.4000000000000004</v>
      </c>
      <c r="G112" s="91"/>
      <c r="H112" s="92"/>
      <c r="I112" s="2"/>
      <c r="J112" s="5"/>
      <c r="M112" s="29"/>
    </row>
    <row r="113" spans="1:13" s="86" customFormat="1">
      <c r="A113" s="89">
        <v>249</v>
      </c>
      <c r="B113" s="100" t="s">
        <v>307</v>
      </c>
      <c r="C113" s="177">
        <v>25</v>
      </c>
      <c r="D113" s="177">
        <v>2</v>
      </c>
      <c r="E113" s="5">
        <f t="shared" si="7"/>
        <v>23</v>
      </c>
      <c r="F113" s="129">
        <f t="shared" si="5"/>
        <v>11.5</v>
      </c>
      <c r="G113" s="91"/>
      <c r="H113" s="92"/>
      <c r="I113" s="2"/>
      <c r="J113" s="5"/>
      <c r="M113" s="29"/>
    </row>
    <row r="114" spans="1:13" s="86" customFormat="1">
      <c r="A114" s="89">
        <v>250</v>
      </c>
      <c r="B114" s="100" t="s">
        <v>179</v>
      </c>
      <c r="C114" s="177">
        <v>43</v>
      </c>
      <c r="D114" s="177">
        <v>26</v>
      </c>
      <c r="E114" s="5">
        <f t="shared" si="7"/>
        <v>17</v>
      </c>
      <c r="F114" s="129">
        <f t="shared" si="5"/>
        <v>0.65384615384615385</v>
      </c>
      <c r="G114" s="91"/>
      <c r="H114" s="92"/>
      <c r="I114" s="2"/>
      <c r="J114" s="5"/>
      <c r="M114" s="29"/>
    </row>
    <row r="115" spans="1:13" s="86" customFormat="1">
      <c r="A115" s="89">
        <v>251</v>
      </c>
      <c r="B115" s="100" t="s">
        <v>242</v>
      </c>
      <c r="C115" s="177">
        <v>7</v>
      </c>
      <c r="D115" s="177">
        <v>2</v>
      </c>
      <c r="E115" s="5">
        <f t="shared" si="7"/>
        <v>5</v>
      </c>
      <c r="F115" s="129">
        <f t="shared" si="5"/>
        <v>2.5</v>
      </c>
      <c r="G115" s="91"/>
      <c r="H115" s="92"/>
      <c r="I115" s="2"/>
      <c r="J115" s="5"/>
      <c r="M115" s="29"/>
    </row>
    <row r="116" spans="1:13" s="86" customFormat="1">
      <c r="A116" s="89">
        <v>252</v>
      </c>
      <c r="B116" s="100" t="s">
        <v>366</v>
      </c>
      <c r="C116" s="177">
        <v>1</v>
      </c>
      <c r="D116" s="177">
        <v>0</v>
      </c>
      <c r="E116" s="5">
        <f t="shared" si="7"/>
        <v>1</v>
      </c>
      <c r="F116" s="183"/>
      <c r="G116" s="91"/>
      <c r="H116" s="92"/>
      <c r="I116" s="2"/>
      <c r="J116" s="5"/>
      <c r="M116" s="29"/>
    </row>
    <row r="117" spans="1:13" s="86" customFormat="1">
      <c r="A117" s="89">
        <v>253</v>
      </c>
      <c r="B117" s="100" t="s">
        <v>359</v>
      </c>
      <c r="C117" s="177">
        <v>9</v>
      </c>
      <c r="D117" s="177">
        <v>0</v>
      </c>
      <c r="E117" s="5">
        <f t="shared" si="7"/>
        <v>9</v>
      </c>
      <c r="F117" s="183"/>
      <c r="G117" s="91"/>
      <c r="H117" s="92"/>
      <c r="I117" s="2"/>
      <c r="J117" s="5"/>
      <c r="M117" s="29"/>
    </row>
    <row r="118" spans="1:13" s="86" customFormat="1">
      <c r="A118" s="89">
        <v>255</v>
      </c>
      <c r="B118" s="100" t="s">
        <v>126</v>
      </c>
      <c r="C118" s="177">
        <v>270</v>
      </c>
      <c r="D118" s="177">
        <v>250</v>
      </c>
      <c r="E118" s="5">
        <f t="shared" si="7"/>
        <v>20</v>
      </c>
      <c r="F118" s="129">
        <f t="shared" si="5"/>
        <v>0.08</v>
      </c>
      <c r="G118" s="91"/>
      <c r="H118" s="92"/>
      <c r="I118" s="2"/>
      <c r="J118" s="5"/>
      <c r="M118" s="29"/>
    </row>
    <row r="119" spans="1:13" s="86" customFormat="1">
      <c r="A119" s="89">
        <v>257</v>
      </c>
      <c r="B119" s="100" t="s">
        <v>262</v>
      </c>
      <c r="C119" s="177">
        <v>41</v>
      </c>
      <c r="D119" s="177">
        <v>44</v>
      </c>
      <c r="E119" s="5">
        <f t="shared" si="7"/>
        <v>-3</v>
      </c>
      <c r="F119" s="129">
        <f t="shared" si="5"/>
        <v>-6.8181818181818177E-2</v>
      </c>
      <c r="G119" s="91"/>
      <c r="H119" s="92"/>
      <c r="I119" s="2"/>
      <c r="J119" s="5"/>
      <c r="M119" s="29"/>
    </row>
    <row r="120" spans="1:13" s="86" customFormat="1">
      <c r="A120" s="89">
        <v>258</v>
      </c>
      <c r="B120" s="100" t="s">
        <v>279</v>
      </c>
      <c r="C120" s="177">
        <v>2</v>
      </c>
      <c r="D120" s="177">
        <v>0</v>
      </c>
      <c r="E120" s="5">
        <f t="shared" si="7"/>
        <v>2</v>
      </c>
      <c r="F120" s="183"/>
      <c r="G120" s="91"/>
      <c r="H120" s="92"/>
      <c r="I120" s="2"/>
      <c r="J120" s="5"/>
      <c r="M120" s="29"/>
    </row>
    <row r="121" spans="1:13" s="86" customFormat="1">
      <c r="A121" s="122"/>
      <c r="B121" s="191" t="s">
        <v>22</v>
      </c>
      <c r="C121" s="120">
        <f>SUM(C70:C120)</f>
        <v>6235</v>
      </c>
      <c r="D121" s="120">
        <f>SUM(D70:D120)</f>
        <v>5755</v>
      </c>
      <c r="E121" s="22">
        <f t="shared" si="7"/>
        <v>480</v>
      </c>
      <c r="F121" s="129">
        <f t="shared" si="5"/>
        <v>8.3405734144222421E-2</v>
      </c>
      <c r="G121" s="91"/>
      <c r="H121" s="92"/>
      <c r="I121" s="2"/>
      <c r="J121" s="5"/>
      <c r="M121" s="29"/>
    </row>
    <row r="122" spans="1:13" s="86" customFormat="1">
      <c r="A122" s="122"/>
      <c r="B122" s="118"/>
      <c r="C122" s="121"/>
      <c r="D122" s="121"/>
      <c r="E122" s="5"/>
      <c r="F122" s="129"/>
      <c r="G122" s="91"/>
      <c r="H122" s="92"/>
      <c r="I122" s="2"/>
      <c r="J122" s="5"/>
      <c r="M122" s="29"/>
    </row>
    <row r="123" spans="1:13" s="86" customFormat="1" ht="18.75">
      <c r="A123" s="122"/>
      <c r="B123" s="102" t="s">
        <v>319</v>
      </c>
      <c r="C123" s="121"/>
      <c r="D123" s="121"/>
      <c r="E123" s="5"/>
      <c r="F123" s="129"/>
      <c r="G123" s="91"/>
      <c r="H123" s="92"/>
      <c r="I123" s="2"/>
      <c r="J123" s="5"/>
      <c r="M123" s="29"/>
    </row>
    <row r="124" spans="1:13" s="86" customFormat="1">
      <c r="A124" s="105">
        <v>301</v>
      </c>
      <c r="B124" s="2" t="s">
        <v>205</v>
      </c>
      <c r="C124" s="5">
        <v>63</v>
      </c>
      <c r="D124" s="5">
        <v>50</v>
      </c>
      <c r="E124" s="5">
        <f t="shared" si="7"/>
        <v>13</v>
      </c>
      <c r="F124" s="129">
        <f t="shared" ref="F124:F158" si="8">E124/D124</f>
        <v>0.26</v>
      </c>
      <c r="G124" s="91"/>
      <c r="H124" s="92"/>
      <c r="I124" s="2"/>
      <c r="J124" s="5"/>
      <c r="M124" s="29"/>
    </row>
    <row r="125" spans="1:13" s="86" customFormat="1">
      <c r="A125" s="105">
        <v>302</v>
      </c>
      <c r="B125" s="2" t="s">
        <v>165</v>
      </c>
      <c r="C125" s="5">
        <v>382</v>
      </c>
      <c r="D125" s="5">
        <v>359</v>
      </c>
      <c r="E125" s="5">
        <f t="shared" si="7"/>
        <v>23</v>
      </c>
      <c r="F125" s="129">
        <f t="shared" si="8"/>
        <v>6.4066852367688026E-2</v>
      </c>
      <c r="G125" s="91"/>
      <c r="H125" s="92"/>
      <c r="I125" s="2"/>
      <c r="J125" s="5"/>
      <c r="M125" s="29"/>
    </row>
    <row r="126" spans="1:13" s="86" customFormat="1">
      <c r="A126" s="105">
        <v>303</v>
      </c>
      <c r="B126" s="2" t="s">
        <v>198</v>
      </c>
      <c r="C126" s="5">
        <v>88</v>
      </c>
      <c r="D126" s="5">
        <v>115</v>
      </c>
      <c r="E126" s="5">
        <f t="shared" si="7"/>
        <v>-27</v>
      </c>
      <c r="F126" s="129">
        <f t="shared" si="8"/>
        <v>-0.23478260869565218</v>
      </c>
      <c r="G126" s="91"/>
      <c r="H126" s="92"/>
      <c r="I126" s="2"/>
      <c r="J126" s="5"/>
      <c r="M126" s="29"/>
    </row>
    <row r="127" spans="1:13" s="86" customFormat="1">
      <c r="A127" s="105">
        <v>304</v>
      </c>
      <c r="B127" s="2" t="s">
        <v>101</v>
      </c>
      <c r="C127" s="5">
        <v>80</v>
      </c>
      <c r="D127" s="5">
        <v>83</v>
      </c>
      <c r="E127" s="5">
        <f t="shared" si="7"/>
        <v>-3</v>
      </c>
      <c r="F127" s="129">
        <f t="shared" si="8"/>
        <v>-3.614457831325301E-2</v>
      </c>
      <c r="G127" s="91"/>
      <c r="H127" s="92"/>
      <c r="I127" s="2"/>
      <c r="J127" s="5"/>
      <c r="M127" s="29"/>
    </row>
    <row r="128" spans="1:13" s="86" customFormat="1">
      <c r="A128" s="105">
        <v>305</v>
      </c>
      <c r="B128" s="2" t="s">
        <v>161</v>
      </c>
      <c r="C128" s="5">
        <v>377</v>
      </c>
      <c r="D128" s="5">
        <v>404</v>
      </c>
      <c r="E128" s="5">
        <f t="shared" si="7"/>
        <v>-27</v>
      </c>
      <c r="F128" s="129">
        <f t="shared" si="8"/>
        <v>-6.6831683168316836E-2</v>
      </c>
      <c r="G128" s="91"/>
      <c r="H128" s="92"/>
      <c r="I128" s="2"/>
      <c r="J128" s="5"/>
      <c r="M128" s="29"/>
    </row>
    <row r="129" spans="1:13" s="86" customFormat="1">
      <c r="A129" s="105">
        <v>306</v>
      </c>
      <c r="B129" s="2" t="s">
        <v>67</v>
      </c>
      <c r="C129" s="5">
        <v>54</v>
      </c>
      <c r="D129" s="5">
        <v>67</v>
      </c>
      <c r="E129" s="5">
        <f t="shared" si="7"/>
        <v>-13</v>
      </c>
      <c r="F129" s="129">
        <f t="shared" si="8"/>
        <v>-0.19402985074626866</v>
      </c>
      <c r="G129" s="91"/>
      <c r="H129" s="95"/>
      <c r="I129" s="2"/>
      <c r="J129" s="5"/>
      <c r="M129" s="29"/>
    </row>
    <row r="130" spans="1:13" s="86" customFormat="1">
      <c r="A130" s="105">
        <v>307</v>
      </c>
      <c r="B130" s="2" t="s">
        <v>153</v>
      </c>
      <c r="C130" s="5">
        <v>195</v>
      </c>
      <c r="D130" s="5">
        <v>219</v>
      </c>
      <c r="E130" s="5">
        <f t="shared" si="7"/>
        <v>-24</v>
      </c>
      <c r="F130" s="129">
        <f t="shared" si="8"/>
        <v>-0.1095890410958904</v>
      </c>
      <c r="G130" s="91"/>
      <c r="H130" s="94"/>
      <c r="I130" s="2"/>
      <c r="J130" s="5"/>
      <c r="M130" s="29"/>
    </row>
    <row r="131" spans="1:13" s="86" customFormat="1">
      <c r="A131" s="105">
        <v>308</v>
      </c>
      <c r="B131" s="2" t="s">
        <v>166</v>
      </c>
      <c r="C131" s="5">
        <v>45</v>
      </c>
      <c r="D131" s="5">
        <v>30</v>
      </c>
      <c r="E131" s="5">
        <f t="shared" si="7"/>
        <v>15</v>
      </c>
      <c r="F131" s="129">
        <f t="shared" si="8"/>
        <v>0.5</v>
      </c>
      <c r="G131" s="91"/>
      <c r="H131" s="94"/>
      <c r="I131" s="2"/>
      <c r="J131" s="5"/>
      <c r="M131" s="29"/>
    </row>
    <row r="132" spans="1:13" s="86" customFormat="1">
      <c r="A132" s="105">
        <v>309</v>
      </c>
      <c r="B132" s="2" t="s">
        <v>156</v>
      </c>
      <c r="C132" s="5">
        <v>21</v>
      </c>
      <c r="D132" s="5">
        <v>33</v>
      </c>
      <c r="E132" s="5">
        <f t="shared" si="7"/>
        <v>-12</v>
      </c>
      <c r="F132" s="129">
        <f t="shared" si="8"/>
        <v>-0.36363636363636365</v>
      </c>
      <c r="G132" s="91"/>
      <c r="H132" s="95"/>
      <c r="I132" s="2"/>
      <c r="J132" s="5"/>
      <c r="M132" s="29"/>
    </row>
    <row r="133" spans="1:13" s="86" customFormat="1">
      <c r="A133" s="105">
        <v>310</v>
      </c>
      <c r="B133" s="2" t="s">
        <v>135</v>
      </c>
      <c r="C133" s="5">
        <v>11</v>
      </c>
      <c r="D133" s="5">
        <v>8</v>
      </c>
      <c r="E133" s="5">
        <f t="shared" si="7"/>
        <v>3</v>
      </c>
      <c r="F133" s="129">
        <f t="shared" si="8"/>
        <v>0.375</v>
      </c>
      <c r="G133" s="91"/>
      <c r="H133" s="92"/>
      <c r="I133" s="2"/>
      <c r="J133" s="5"/>
      <c r="M133" s="29"/>
    </row>
    <row r="134" spans="1:13" s="86" customFormat="1">
      <c r="A134" s="105">
        <v>311</v>
      </c>
      <c r="B134" s="2" t="s">
        <v>219</v>
      </c>
      <c r="C134" s="5">
        <v>125</v>
      </c>
      <c r="D134" s="5">
        <v>91</v>
      </c>
      <c r="E134" s="5">
        <f t="shared" si="7"/>
        <v>34</v>
      </c>
      <c r="F134" s="129">
        <f t="shared" si="8"/>
        <v>0.37362637362637363</v>
      </c>
      <c r="G134" s="91"/>
      <c r="H134" s="92"/>
      <c r="I134" s="2"/>
      <c r="J134" s="5"/>
      <c r="M134" s="29"/>
    </row>
    <row r="135" spans="1:13" s="86" customFormat="1">
      <c r="A135" s="105">
        <v>312</v>
      </c>
      <c r="B135" s="2" t="s">
        <v>220</v>
      </c>
      <c r="C135" s="5">
        <v>65</v>
      </c>
      <c r="D135" s="5">
        <v>50</v>
      </c>
      <c r="E135" s="5">
        <f t="shared" si="7"/>
        <v>15</v>
      </c>
      <c r="F135" s="129">
        <f t="shared" si="8"/>
        <v>0.3</v>
      </c>
      <c r="G135" s="91"/>
      <c r="H135" s="92"/>
      <c r="I135" s="2"/>
      <c r="J135" s="5"/>
      <c r="M135" s="29"/>
    </row>
    <row r="136" spans="1:13" s="86" customFormat="1">
      <c r="A136" s="105">
        <v>313</v>
      </c>
      <c r="B136" s="2" t="s">
        <v>106</v>
      </c>
      <c r="C136" s="5">
        <v>1</v>
      </c>
      <c r="D136" s="5">
        <v>12</v>
      </c>
      <c r="E136" s="5">
        <f t="shared" si="7"/>
        <v>-11</v>
      </c>
      <c r="F136" s="129">
        <f t="shared" si="8"/>
        <v>-0.91666666666666663</v>
      </c>
      <c r="G136" s="91"/>
      <c r="H136" s="92"/>
      <c r="I136" s="2"/>
      <c r="J136" s="5"/>
      <c r="M136" s="29"/>
    </row>
    <row r="137" spans="1:13" s="86" customFormat="1">
      <c r="A137" s="105">
        <v>314</v>
      </c>
      <c r="B137" s="2" t="s">
        <v>162</v>
      </c>
      <c r="C137" s="5">
        <v>37</v>
      </c>
      <c r="D137" s="5">
        <v>53</v>
      </c>
      <c r="E137" s="5">
        <f t="shared" si="7"/>
        <v>-16</v>
      </c>
      <c r="F137" s="129">
        <f t="shared" si="8"/>
        <v>-0.30188679245283018</v>
      </c>
      <c r="G137" s="91"/>
      <c r="H137" s="92"/>
      <c r="I137" s="2"/>
      <c r="J137" s="5"/>
      <c r="M137" s="29"/>
    </row>
    <row r="138" spans="1:13" s="86" customFormat="1">
      <c r="A138" s="105">
        <v>315</v>
      </c>
      <c r="B138" s="2" t="s">
        <v>83</v>
      </c>
      <c r="C138" s="5">
        <v>27</v>
      </c>
      <c r="D138" s="5">
        <v>21</v>
      </c>
      <c r="E138" s="5">
        <f t="shared" si="7"/>
        <v>6</v>
      </c>
      <c r="F138" s="129">
        <f t="shared" si="8"/>
        <v>0.2857142857142857</v>
      </c>
      <c r="G138" s="91"/>
      <c r="H138" s="92"/>
      <c r="I138" s="2"/>
      <c r="J138" s="5"/>
      <c r="M138" s="29"/>
    </row>
    <row r="139" spans="1:13" s="86" customFormat="1">
      <c r="A139" s="105">
        <v>316</v>
      </c>
      <c r="B139" s="2" t="s">
        <v>110</v>
      </c>
      <c r="C139" s="5">
        <v>28</v>
      </c>
      <c r="D139" s="5">
        <v>28</v>
      </c>
      <c r="E139" s="5">
        <f t="shared" si="7"/>
        <v>0</v>
      </c>
      <c r="F139" s="129">
        <f t="shared" si="8"/>
        <v>0</v>
      </c>
      <c r="G139" s="91"/>
      <c r="H139" s="92"/>
      <c r="I139" s="2"/>
      <c r="J139" s="5"/>
      <c r="M139" s="29"/>
    </row>
    <row r="140" spans="1:13" s="86" customFormat="1">
      <c r="A140" s="105">
        <v>317</v>
      </c>
      <c r="B140" s="2" t="s">
        <v>121</v>
      </c>
      <c r="C140" s="5">
        <v>13</v>
      </c>
      <c r="D140" s="5">
        <v>16</v>
      </c>
      <c r="E140" s="5">
        <f t="shared" si="7"/>
        <v>-3</v>
      </c>
      <c r="F140" s="129">
        <f t="shared" si="8"/>
        <v>-0.1875</v>
      </c>
      <c r="G140" s="91"/>
      <c r="H140" s="92"/>
      <c r="I140" s="2"/>
      <c r="J140" s="5"/>
      <c r="M140" s="29"/>
    </row>
    <row r="141" spans="1:13" s="86" customFormat="1">
      <c r="A141" s="105">
        <v>318</v>
      </c>
      <c r="B141" s="2" t="s">
        <v>238</v>
      </c>
      <c r="C141" s="5">
        <v>117</v>
      </c>
      <c r="D141" s="5">
        <v>113</v>
      </c>
      <c r="E141" s="5">
        <f t="shared" si="7"/>
        <v>4</v>
      </c>
      <c r="F141" s="129">
        <f t="shared" si="8"/>
        <v>3.5398230088495575E-2</v>
      </c>
      <c r="G141" s="91"/>
      <c r="H141" s="92"/>
      <c r="I141" s="2"/>
      <c r="J141" s="5"/>
      <c r="M141" s="29"/>
    </row>
    <row r="142" spans="1:13" s="86" customFormat="1">
      <c r="A142" s="105">
        <v>320</v>
      </c>
      <c r="B142" s="2" t="s">
        <v>202</v>
      </c>
      <c r="C142" s="5">
        <v>64</v>
      </c>
      <c r="D142" s="5">
        <v>87</v>
      </c>
      <c r="E142" s="5">
        <f t="shared" si="7"/>
        <v>-23</v>
      </c>
      <c r="F142" s="129">
        <f t="shared" si="8"/>
        <v>-0.26436781609195403</v>
      </c>
      <c r="G142" s="91"/>
      <c r="H142" s="92"/>
      <c r="I142" s="2"/>
      <c r="J142" s="5"/>
      <c r="M142" s="29"/>
    </row>
    <row r="143" spans="1:13" s="86" customFormat="1">
      <c r="A143" s="105">
        <v>321</v>
      </c>
      <c r="B143" s="2" t="s">
        <v>180</v>
      </c>
      <c r="C143" s="5">
        <v>63</v>
      </c>
      <c r="D143" s="5">
        <v>64</v>
      </c>
      <c r="E143" s="5">
        <f t="shared" si="7"/>
        <v>-1</v>
      </c>
      <c r="F143" s="129">
        <f t="shared" si="8"/>
        <v>-1.5625E-2</v>
      </c>
      <c r="G143" s="91"/>
      <c r="H143" s="92"/>
      <c r="I143" s="2"/>
      <c r="J143" s="5"/>
      <c r="M143" s="29"/>
    </row>
    <row r="144" spans="1:13" s="86" customFormat="1">
      <c r="A144" s="105">
        <v>322</v>
      </c>
      <c r="B144" s="2" t="s">
        <v>228</v>
      </c>
      <c r="C144" s="5">
        <v>72</v>
      </c>
      <c r="D144" s="5">
        <v>122</v>
      </c>
      <c r="E144" s="5">
        <f t="shared" si="7"/>
        <v>-50</v>
      </c>
      <c r="F144" s="129">
        <f t="shared" si="8"/>
        <v>-0.4098360655737705</v>
      </c>
      <c r="G144" s="91"/>
      <c r="H144" s="92"/>
      <c r="I144" s="2"/>
      <c r="J144" s="5"/>
      <c r="M144" s="29"/>
    </row>
    <row r="145" spans="1:13" s="86" customFormat="1">
      <c r="A145" s="105">
        <v>323</v>
      </c>
      <c r="B145" s="2" t="s">
        <v>127</v>
      </c>
      <c r="C145" s="5">
        <v>14</v>
      </c>
      <c r="D145" s="5">
        <v>9</v>
      </c>
      <c r="E145" s="5">
        <f t="shared" si="7"/>
        <v>5</v>
      </c>
      <c r="F145" s="129">
        <f t="shared" si="8"/>
        <v>0.55555555555555558</v>
      </c>
      <c r="G145" s="91"/>
      <c r="H145" s="92"/>
      <c r="I145" s="2"/>
      <c r="J145" s="5"/>
      <c r="M145" s="29"/>
    </row>
    <row r="146" spans="1:13" s="86" customFormat="1">
      <c r="A146" s="105">
        <v>324</v>
      </c>
      <c r="B146" s="2" t="s">
        <v>57</v>
      </c>
      <c r="C146" s="5">
        <v>11</v>
      </c>
      <c r="D146" s="5">
        <v>19</v>
      </c>
      <c r="E146" s="5">
        <f t="shared" si="7"/>
        <v>-8</v>
      </c>
      <c r="F146" s="129">
        <f t="shared" si="8"/>
        <v>-0.42105263157894735</v>
      </c>
      <c r="G146" s="91"/>
      <c r="H146" s="92"/>
      <c r="I146" s="2"/>
      <c r="J146" s="5"/>
      <c r="M146" s="29"/>
    </row>
    <row r="147" spans="1:13" s="86" customFormat="1">
      <c r="A147" s="105">
        <v>325</v>
      </c>
      <c r="B147" s="2" t="s">
        <v>47</v>
      </c>
      <c r="C147" s="5">
        <v>46</v>
      </c>
      <c r="D147" s="5">
        <v>28</v>
      </c>
      <c r="E147" s="5">
        <f t="shared" si="7"/>
        <v>18</v>
      </c>
      <c r="F147" s="129">
        <f t="shared" si="8"/>
        <v>0.6428571428571429</v>
      </c>
      <c r="G147" s="91"/>
      <c r="H147" s="92"/>
      <c r="I147" s="2"/>
      <c r="J147" s="5"/>
      <c r="M147" s="29"/>
    </row>
    <row r="148" spans="1:13" s="86" customFormat="1">
      <c r="A148" s="105">
        <v>326</v>
      </c>
      <c r="B148" s="2" t="s">
        <v>122</v>
      </c>
      <c r="C148" s="5">
        <v>1</v>
      </c>
      <c r="D148" s="5">
        <v>14</v>
      </c>
      <c r="E148" s="5">
        <f t="shared" si="7"/>
        <v>-13</v>
      </c>
      <c r="F148" s="129">
        <f t="shared" si="8"/>
        <v>-0.9285714285714286</v>
      </c>
      <c r="G148" s="91"/>
      <c r="H148" s="92"/>
      <c r="I148" s="2"/>
      <c r="J148" s="5"/>
      <c r="M148" s="29"/>
    </row>
    <row r="149" spans="1:13" s="86" customFormat="1">
      <c r="A149" s="105">
        <v>327</v>
      </c>
      <c r="B149" s="2" t="s">
        <v>17</v>
      </c>
      <c r="C149" s="5">
        <v>250</v>
      </c>
      <c r="D149" s="5">
        <v>173</v>
      </c>
      <c r="E149" s="5">
        <f t="shared" si="7"/>
        <v>77</v>
      </c>
      <c r="F149" s="129">
        <f t="shared" si="8"/>
        <v>0.44508670520231214</v>
      </c>
      <c r="G149" s="91"/>
      <c r="H149" s="92"/>
      <c r="I149" s="2"/>
      <c r="J149" s="5"/>
      <c r="M149" s="29"/>
    </row>
    <row r="150" spans="1:13" s="86" customFormat="1">
      <c r="A150" s="105">
        <v>328</v>
      </c>
      <c r="B150" s="2" t="s">
        <v>143</v>
      </c>
      <c r="C150" s="5">
        <v>815</v>
      </c>
      <c r="D150" s="5">
        <v>836</v>
      </c>
      <c r="E150" s="5">
        <f t="shared" ref="E150:E215" si="9">C150-D150</f>
        <v>-21</v>
      </c>
      <c r="F150" s="129">
        <f t="shared" si="8"/>
        <v>-2.5119617224880382E-2</v>
      </c>
      <c r="G150" s="91"/>
      <c r="H150" s="92"/>
      <c r="I150" s="2"/>
      <c r="J150" s="5"/>
      <c r="M150" s="29"/>
    </row>
    <row r="151" spans="1:13" s="86" customFormat="1">
      <c r="A151" s="105">
        <v>329</v>
      </c>
      <c r="B151" s="2" t="s">
        <v>43</v>
      </c>
      <c r="C151" s="5">
        <v>242</v>
      </c>
      <c r="D151" s="5">
        <v>266</v>
      </c>
      <c r="E151" s="5">
        <f t="shared" si="9"/>
        <v>-24</v>
      </c>
      <c r="F151" s="129">
        <f t="shared" si="8"/>
        <v>-9.0225563909774431E-2</v>
      </c>
      <c r="G151" s="91"/>
      <c r="H151" s="92"/>
      <c r="I151" s="2"/>
      <c r="J151" s="5"/>
      <c r="M151" s="29"/>
    </row>
    <row r="152" spans="1:13" s="86" customFormat="1">
      <c r="A152" s="105">
        <v>330</v>
      </c>
      <c r="B152" s="2" t="s">
        <v>86</v>
      </c>
      <c r="C152" s="5">
        <v>23</v>
      </c>
      <c r="D152" s="5">
        <v>26</v>
      </c>
      <c r="E152" s="5">
        <f t="shared" si="9"/>
        <v>-3</v>
      </c>
      <c r="F152" s="129">
        <f t="shared" si="8"/>
        <v>-0.11538461538461539</v>
      </c>
      <c r="G152" s="91"/>
      <c r="H152" s="92"/>
      <c r="I152" s="2"/>
      <c r="J152" s="5"/>
      <c r="M152" s="29"/>
    </row>
    <row r="153" spans="1:13" s="86" customFormat="1">
      <c r="A153" s="105">
        <v>331</v>
      </c>
      <c r="B153" s="2" t="s">
        <v>151</v>
      </c>
      <c r="C153" s="5">
        <v>144</v>
      </c>
      <c r="D153" s="5">
        <v>192</v>
      </c>
      <c r="E153" s="5">
        <f t="shared" si="9"/>
        <v>-48</v>
      </c>
      <c r="F153" s="129">
        <f t="shared" si="8"/>
        <v>-0.25</v>
      </c>
      <c r="G153" s="91"/>
      <c r="H153" s="92"/>
      <c r="I153" s="2"/>
      <c r="J153" s="5"/>
      <c r="M153" s="29"/>
    </row>
    <row r="154" spans="1:13" s="86" customFormat="1">
      <c r="A154" s="105">
        <v>332</v>
      </c>
      <c r="B154" s="2" t="s">
        <v>211</v>
      </c>
      <c r="C154" s="5">
        <v>268</v>
      </c>
      <c r="D154" s="5">
        <v>300</v>
      </c>
      <c r="E154" s="5">
        <f t="shared" si="9"/>
        <v>-32</v>
      </c>
      <c r="F154" s="129">
        <f t="shared" si="8"/>
        <v>-0.10666666666666667</v>
      </c>
      <c r="G154" s="91"/>
      <c r="H154" s="92"/>
      <c r="I154" s="2"/>
      <c r="J154" s="5"/>
      <c r="M154" s="29"/>
    </row>
    <row r="155" spans="1:13" s="86" customFormat="1">
      <c r="A155" s="105">
        <v>333</v>
      </c>
      <c r="B155" s="2" t="s">
        <v>263</v>
      </c>
      <c r="C155" s="5">
        <v>34</v>
      </c>
      <c r="D155" s="5">
        <v>34</v>
      </c>
      <c r="E155" s="5">
        <f t="shared" si="9"/>
        <v>0</v>
      </c>
      <c r="F155" s="129">
        <f t="shared" si="8"/>
        <v>0</v>
      </c>
      <c r="G155" s="91"/>
      <c r="H155" s="92"/>
      <c r="I155" s="2"/>
      <c r="J155" s="5"/>
      <c r="M155" s="29"/>
    </row>
    <row r="156" spans="1:13" s="86" customFormat="1">
      <c r="A156" s="105">
        <v>334</v>
      </c>
      <c r="B156" s="2" t="s">
        <v>300</v>
      </c>
      <c r="C156" s="5">
        <v>6</v>
      </c>
      <c r="D156" s="5">
        <v>2</v>
      </c>
      <c r="E156" s="5">
        <f t="shared" si="9"/>
        <v>4</v>
      </c>
      <c r="F156" s="129">
        <f t="shared" si="8"/>
        <v>2</v>
      </c>
      <c r="G156" s="91"/>
      <c r="H156" s="92"/>
      <c r="I156" s="2"/>
      <c r="J156" s="5"/>
      <c r="M156" s="29"/>
    </row>
    <row r="157" spans="1:13" s="86" customFormat="1">
      <c r="A157" s="105">
        <v>335</v>
      </c>
      <c r="B157" s="2" t="s">
        <v>361</v>
      </c>
      <c r="C157" s="5">
        <v>3</v>
      </c>
      <c r="D157" s="5">
        <v>0</v>
      </c>
      <c r="E157" s="5">
        <f t="shared" si="9"/>
        <v>3</v>
      </c>
      <c r="F157" s="183"/>
      <c r="G157" s="91"/>
      <c r="H157" s="92"/>
      <c r="I157" s="2"/>
      <c r="J157" s="5"/>
      <c r="M157" s="29"/>
    </row>
    <row r="158" spans="1:13" s="86" customFormat="1">
      <c r="A158" s="105">
        <v>340</v>
      </c>
      <c r="B158" s="2" t="s">
        <v>229</v>
      </c>
      <c r="C158" s="5">
        <v>582</v>
      </c>
      <c r="D158" s="5">
        <v>699</v>
      </c>
      <c r="E158" s="5">
        <f t="shared" si="9"/>
        <v>-117</v>
      </c>
      <c r="F158" s="129">
        <f t="shared" si="8"/>
        <v>-0.16738197424892703</v>
      </c>
      <c r="G158" s="91"/>
      <c r="H158" s="92"/>
      <c r="I158" s="2"/>
      <c r="J158" s="5"/>
      <c r="M158" s="29"/>
    </row>
    <row r="159" spans="1:13" s="86" customFormat="1">
      <c r="A159" s="105">
        <v>342</v>
      </c>
      <c r="B159" s="2" t="s">
        <v>357</v>
      </c>
      <c r="C159" s="5">
        <v>45</v>
      </c>
      <c r="D159" s="5">
        <v>0</v>
      </c>
      <c r="E159" s="5">
        <f t="shared" si="9"/>
        <v>45</v>
      </c>
      <c r="F159" s="183"/>
      <c r="G159" s="91"/>
      <c r="H159" s="92"/>
      <c r="I159" s="2"/>
      <c r="J159" s="5"/>
      <c r="M159" s="29"/>
    </row>
    <row r="160" spans="1:13" s="86" customFormat="1">
      <c r="A160" s="122"/>
      <c r="B160" s="191" t="s">
        <v>22</v>
      </c>
      <c r="C160" s="120">
        <f>SUM(C124:C159)</f>
        <v>4412</v>
      </c>
      <c r="D160" s="120">
        <f>SUM(D124:D159)</f>
        <v>4623</v>
      </c>
      <c r="E160" s="22">
        <f t="shared" si="9"/>
        <v>-211</v>
      </c>
      <c r="F160" s="130">
        <f t="shared" ref="F160:F223" si="10">E160/D160</f>
        <v>-4.5641358425264983E-2</v>
      </c>
      <c r="G160" s="91"/>
      <c r="H160" s="92"/>
      <c r="I160" s="2"/>
      <c r="J160" s="5"/>
      <c r="M160" s="29"/>
    </row>
    <row r="161" spans="1:13" s="86" customFormat="1">
      <c r="A161" s="122"/>
      <c r="B161" s="118"/>
      <c r="C161" s="121"/>
      <c r="D161" s="121"/>
      <c r="E161" s="5"/>
      <c r="F161" s="129"/>
      <c r="G161" s="91"/>
      <c r="H161" s="92"/>
      <c r="I161" s="2"/>
      <c r="J161" s="5"/>
      <c r="M161" s="29"/>
    </row>
    <row r="162" spans="1:13" s="86" customFormat="1" ht="18.75">
      <c r="A162" s="122"/>
      <c r="B162" s="102" t="s">
        <v>320</v>
      </c>
      <c r="C162" s="121"/>
      <c r="D162" s="121"/>
      <c r="E162" s="5"/>
      <c r="F162" s="129"/>
      <c r="G162" s="91"/>
      <c r="H162" s="92"/>
      <c r="I162" s="2"/>
      <c r="J162" s="5"/>
      <c r="M162" s="29"/>
    </row>
    <row r="163" spans="1:13" s="86" customFormat="1">
      <c r="A163" s="178">
        <v>401</v>
      </c>
      <c r="B163" s="179" t="s">
        <v>340</v>
      </c>
      <c r="C163" s="180"/>
      <c r="D163" s="180">
        <v>1</v>
      </c>
      <c r="E163" s="5">
        <f t="shared" si="9"/>
        <v>-1</v>
      </c>
      <c r="F163" s="129"/>
      <c r="G163" s="91"/>
      <c r="H163" s="92"/>
      <c r="I163" s="2"/>
      <c r="J163" s="5"/>
      <c r="M163" s="29"/>
    </row>
    <row r="164" spans="1:13" s="86" customFormat="1">
      <c r="A164" s="178">
        <v>402</v>
      </c>
      <c r="B164" s="179" t="s">
        <v>60</v>
      </c>
      <c r="C164" s="180">
        <v>143</v>
      </c>
      <c r="D164" s="180">
        <v>118</v>
      </c>
      <c r="E164" s="5">
        <f t="shared" si="9"/>
        <v>25</v>
      </c>
      <c r="F164" s="129">
        <f t="shared" si="10"/>
        <v>0.21186440677966101</v>
      </c>
      <c r="G164" s="91"/>
      <c r="H164" s="92"/>
      <c r="I164" s="2"/>
      <c r="J164" s="5"/>
      <c r="M164" s="29"/>
    </row>
    <row r="165" spans="1:13" s="86" customFormat="1">
      <c r="A165" s="178">
        <v>403</v>
      </c>
      <c r="B165" s="179" t="s">
        <v>74</v>
      </c>
      <c r="C165" s="180">
        <v>213</v>
      </c>
      <c r="D165" s="180">
        <v>228</v>
      </c>
      <c r="E165" s="5">
        <f t="shared" si="9"/>
        <v>-15</v>
      </c>
      <c r="F165" s="129">
        <f t="shared" si="10"/>
        <v>-6.5789473684210523E-2</v>
      </c>
      <c r="G165" s="91"/>
      <c r="H165" s="92"/>
      <c r="I165" s="2"/>
      <c r="J165" s="5"/>
      <c r="M165" s="29"/>
    </row>
    <row r="166" spans="1:13" s="86" customFormat="1">
      <c r="A166" s="178">
        <v>404</v>
      </c>
      <c r="B166" s="179" t="s">
        <v>167</v>
      </c>
      <c r="C166" s="180">
        <v>95</v>
      </c>
      <c r="D166" s="180">
        <v>105</v>
      </c>
      <c r="E166" s="5">
        <f t="shared" si="9"/>
        <v>-10</v>
      </c>
      <c r="F166" s="129">
        <f t="shared" si="10"/>
        <v>-9.5238095238095233E-2</v>
      </c>
      <c r="G166" s="91"/>
      <c r="H166" s="92"/>
      <c r="I166" s="2"/>
      <c r="J166" s="5"/>
      <c r="M166" s="29"/>
    </row>
    <row r="167" spans="1:13" s="86" customFormat="1">
      <c r="A167" s="178">
        <v>405</v>
      </c>
      <c r="B167" s="179" t="s">
        <v>102</v>
      </c>
      <c r="C167" s="180">
        <v>23</v>
      </c>
      <c r="D167" s="180">
        <v>16</v>
      </c>
      <c r="E167" s="5">
        <f t="shared" si="9"/>
        <v>7</v>
      </c>
      <c r="F167" s="129">
        <f t="shared" si="10"/>
        <v>0.4375</v>
      </c>
      <c r="G167" s="91"/>
      <c r="H167" s="92"/>
      <c r="I167" s="2"/>
      <c r="J167" s="5"/>
      <c r="M167" s="29"/>
    </row>
    <row r="168" spans="1:13" s="86" customFormat="1">
      <c r="A168" s="178">
        <v>406</v>
      </c>
      <c r="B168" s="179" t="s">
        <v>128</v>
      </c>
      <c r="C168" s="180">
        <v>22</v>
      </c>
      <c r="D168" s="180">
        <v>23</v>
      </c>
      <c r="E168" s="5">
        <f t="shared" si="9"/>
        <v>-1</v>
      </c>
      <c r="F168" s="129">
        <f t="shared" si="10"/>
        <v>-4.3478260869565216E-2</v>
      </c>
      <c r="G168" s="91"/>
      <c r="H168" s="92"/>
      <c r="I168" s="2"/>
      <c r="J168" s="5"/>
      <c r="M168" s="29"/>
    </row>
    <row r="169" spans="1:13" s="86" customFormat="1">
      <c r="A169" s="178">
        <v>407</v>
      </c>
      <c r="B169" s="179" t="s">
        <v>136</v>
      </c>
      <c r="C169" s="180">
        <v>22</v>
      </c>
      <c r="D169" s="180">
        <v>17</v>
      </c>
      <c r="E169" s="5">
        <f t="shared" si="9"/>
        <v>5</v>
      </c>
      <c r="F169" s="129">
        <f t="shared" si="10"/>
        <v>0.29411764705882354</v>
      </c>
      <c r="G169" s="91"/>
      <c r="H169" s="92"/>
      <c r="I169" s="2"/>
      <c r="J169" s="5"/>
      <c r="M169" s="29"/>
    </row>
    <row r="170" spans="1:13" s="86" customFormat="1">
      <c r="A170" s="178">
        <v>408</v>
      </c>
      <c r="B170" s="179" t="s">
        <v>215</v>
      </c>
      <c r="C170" s="180">
        <v>213</v>
      </c>
      <c r="D170" s="180">
        <v>270</v>
      </c>
      <c r="E170" s="5">
        <f t="shared" si="9"/>
        <v>-57</v>
      </c>
      <c r="F170" s="129">
        <f t="shared" si="10"/>
        <v>-0.21111111111111111</v>
      </c>
      <c r="G170" s="91"/>
      <c r="H170" s="92"/>
      <c r="I170" s="2"/>
      <c r="J170" s="5"/>
      <c r="M170" s="29"/>
    </row>
    <row r="171" spans="1:13" s="86" customFormat="1">
      <c r="A171" s="178">
        <v>409</v>
      </c>
      <c r="B171" s="179" t="s">
        <v>35</v>
      </c>
      <c r="C171" s="180">
        <v>112</v>
      </c>
      <c r="D171" s="180">
        <v>134</v>
      </c>
      <c r="E171" s="5">
        <f t="shared" si="9"/>
        <v>-22</v>
      </c>
      <c r="F171" s="129">
        <f t="shared" si="10"/>
        <v>-0.16417910447761194</v>
      </c>
      <c r="G171" s="91"/>
      <c r="H171" s="92"/>
      <c r="I171" s="2"/>
      <c r="J171" s="5"/>
      <c r="M171" s="29"/>
    </row>
    <row r="172" spans="1:13" s="86" customFormat="1">
      <c r="A172" s="178">
        <v>410</v>
      </c>
      <c r="B172" s="179" t="s">
        <v>7</v>
      </c>
      <c r="C172" s="180">
        <v>564</v>
      </c>
      <c r="D172" s="180">
        <v>583</v>
      </c>
      <c r="E172" s="5">
        <f t="shared" si="9"/>
        <v>-19</v>
      </c>
      <c r="F172" s="129">
        <f t="shared" si="10"/>
        <v>-3.2590051457975985E-2</v>
      </c>
      <c r="G172" s="91"/>
      <c r="H172" s="92"/>
      <c r="I172" s="2"/>
      <c r="J172" s="5"/>
      <c r="M172" s="29"/>
    </row>
    <row r="173" spans="1:13" s="86" customFormat="1">
      <c r="A173" s="122"/>
      <c r="B173" s="191" t="s">
        <v>22</v>
      </c>
      <c r="C173" s="120">
        <f>SUM(C163:C172)</f>
        <v>1407</v>
      </c>
      <c r="D173" s="120">
        <f>SUM(D163:D172)</f>
        <v>1495</v>
      </c>
      <c r="E173" s="22">
        <f t="shared" ref="E173" si="11">C173-D173</f>
        <v>-88</v>
      </c>
      <c r="F173" s="130">
        <f t="shared" ref="F173" si="12">E173/D173</f>
        <v>-5.8862876254180602E-2</v>
      </c>
      <c r="G173" s="91"/>
      <c r="H173" s="92"/>
      <c r="I173" s="2"/>
      <c r="J173" s="5"/>
      <c r="M173" s="29"/>
    </row>
    <row r="174" spans="1:13" s="86" customFormat="1">
      <c r="A174" s="122"/>
      <c r="B174" s="118"/>
      <c r="C174" s="121"/>
      <c r="D174" s="121"/>
      <c r="E174" s="5"/>
      <c r="F174" s="129"/>
      <c r="G174" s="91"/>
      <c r="H174" s="92"/>
      <c r="I174" s="2"/>
      <c r="J174" s="5"/>
      <c r="M174" s="29"/>
    </row>
    <row r="175" spans="1:13" s="86" customFormat="1" ht="18.75">
      <c r="A175" s="122"/>
      <c r="B175" s="102" t="s">
        <v>321</v>
      </c>
      <c r="C175" s="121"/>
      <c r="D175" s="121"/>
      <c r="E175" s="5"/>
      <c r="F175" s="129"/>
      <c r="G175" s="91"/>
      <c r="H175" s="92"/>
      <c r="I175" s="2"/>
      <c r="J175" s="5"/>
      <c r="M175" s="29"/>
    </row>
    <row r="176" spans="1:13" s="86" customFormat="1">
      <c r="A176" s="178">
        <v>501</v>
      </c>
      <c r="B176" s="179" t="s">
        <v>103</v>
      </c>
      <c r="C176" s="180">
        <v>25</v>
      </c>
      <c r="D176" s="180">
        <v>23</v>
      </c>
      <c r="E176" s="5">
        <f t="shared" si="9"/>
        <v>2</v>
      </c>
      <c r="F176" s="129">
        <f t="shared" si="10"/>
        <v>8.6956521739130432E-2</v>
      </c>
      <c r="G176" s="91"/>
      <c r="H176" s="92"/>
      <c r="I176" s="2"/>
      <c r="J176" s="5"/>
      <c r="M176" s="29"/>
    </row>
    <row r="177" spans="1:13" s="86" customFormat="1">
      <c r="A177" s="178">
        <v>502</v>
      </c>
      <c r="B177" s="179" t="s">
        <v>208</v>
      </c>
      <c r="C177" s="180">
        <v>151</v>
      </c>
      <c r="D177" s="180">
        <v>144</v>
      </c>
      <c r="E177" s="5">
        <f t="shared" si="9"/>
        <v>7</v>
      </c>
      <c r="F177" s="129">
        <f t="shared" si="10"/>
        <v>4.8611111111111112E-2</v>
      </c>
      <c r="G177" s="91"/>
      <c r="H177" s="92"/>
      <c r="I177" s="2"/>
      <c r="J177" s="5"/>
      <c r="M177" s="29"/>
    </row>
    <row r="178" spans="1:13" s="86" customFormat="1">
      <c r="A178" s="178">
        <v>503</v>
      </c>
      <c r="B178" s="179" t="s">
        <v>111</v>
      </c>
      <c r="C178" s="180">
        <v>52</v>
      </c>
      <c r="D178" s="180">
        <v>66</v>
      </c>
      <c r="E178" s="5">
        <f t="shared" si="9"/>
        <v>-14</v>
      </c>
      <c r="F178" s="129">
        <f t="shared" si="10"/>
        <v>-0.21212121212121213</v>
      </c>
      <c r="G178" s="91"/>
      <c r="H178" s="92"/>
      <c r="I178" s="2"/>
      <c r="J178" s="5"/>
      <c r="M178" s="29"/>
    </row>
    <row r="179" spans="1:13" s="86" customFormat="1">
      <c r="A179" s="178">
        <v>504</v>
      </c>
      <c r="B179" s="179" t="s">
        <v>235</v>
      </c>
      <c r="C179" s="180">
        <v>19</v>
      </c>
      <c r="D179" s="180">
        <v>25</v>
      </c>
      <c r="E179" s="5">
        <f t="shared" si="9"/>
        <v>-6</v>
      </c>
      <c r="F179" s="129">
        <f t="shared" si="10"/>
        <v>-0.24</v>
      </c>
      <c r="G179" s="91"/>
      <c r="H179" s="92"/>
      <c r="I179" s="2"/>
      <c r="J179" s="5"/>
      <c r="M179" s="29"/>
    </row>
    <row r="180" spans="1:13" s="86" customFormat="1">
      <c r="A180" s="178">
        <v>505</v>
      </c>
      <c r="B180" s="179" t="s">
        <v>243</v>
      </c>
      <c r="C180" s="180">
        <v>78</v>
      </c>
      <c r="D180" s="180">
        <v>99</v>
      </c>
      <c r="E180" s="5">
        <f t="shared" si="9"/>
        <v>-21</v>
      </c>
      <c r="F180" s="129">
        <f t="shared" si="10"/>
        <v>-0.21212121212121213</v>
      </c>
      <c r="G180" s="91"/>
      <c r="H180" s="92"/>
      <c r="I180" s="2"/>
      <c r="J180" s="5"/>
      <c r="M180" s="29"/>
    </row>
    <row r="181" spans="1:13" s="86" customFormat="1">
      <c r="A181" s="178">
        <v>506</v>
      </c>
      <c r="B181" s="179" t="s">
        <v>248</v>
      </c>
      <c r="C181" s="180">
        <v>1</v>
      </c>
      <c r="D181" s="180">
        <v>8</v>
      </c>
      <c r="E181" s="5">
        <f t="shared" si="9"/>
        <v>-7</v>
      </c>
      <c r="F181" s="129">
        <f t="shared" si="10"/>
        <v>-0.875</v>
      </c>
      <c r="G181" s="91"/>
      <c r="H181" s="92"/>
      <c r="I181" s="2"/>
      <c r="J181" s="5"/>
      <c r="M181" s="29"/>
    </row>
    <row r="182" spans="1:13" s="86" customFormat="1">
      <c r="A182" s="178">
        <v>507</v>
      </c>
      <c r="B182" s="179" t="s">
        <v>181</v>
      </c>
      <c r="C182" s="180">
        <v>199</v>
      </c>
      <c r="D182" s="180">
        <v>184</v>
      </c>
      <c r="E182" s="5">
        <f t="shared" si="9"/>
        <v>15</v>
      </c>
      <c r="F182" s="129">
        <f t="shared" si="10"/>
        <v>8.1521739130434784E-2</v>
      </c>
      <c r="G182" s="91"/>
      <c r="H182" s="92"/>
      <c r="I182" s="2"/>
      <c r="J182" s="5"/>
      <c r="M182" s="29"/>
    </row>
    <row r="183" spans="1:13" s="86" customFormat="1">
      <c r="A183" s="178">
        <v>508</v>
      </c>
      <c r="B183" s="179" t="s">
        <v>34</v>
      </c>
      <c r="C183" s="180">
        <v>640</v>
      </c>
      <c r="D183" s="180">
        <v>600</v>
      </c>
      <c r="E183" s="5">
        <f t="shared" si="9"/>
        <v>40</v>
      </c>
      <c r="F183" s="129">
        <f t="shared" si="10"/>
        <v>6.6666666666666666E-2</v>
      </c>
      <c r="G183" s="91"/>
      <c r="H183" s="92"/>
      <c r="I183" s="2"/>
      <c r="J183" s="5"/>
      <c r="M183" s="29"/>
    </row>
    <row r="184" spans="1:13" s="86" customFormat="1">
      <c r="A184" s="178">
        <v>509</v>
      </c>
      <c r="B184" s="179" t="s">
        <v>168</v>
      </c>
      <c r="C184" s="180">
        <v>147</v>
      </c>
      <c r="D184" s="180">
        <v>183</v>
      </c>
      <c r="E184" s="5">
        <f t="shared" si="9"/>
        <v>-36</v>
      </c>
      <c r="F184" s="129">
        <f t="shared" si="10"/>
        <v>-0.19672131147540983</v>
      </c>
      <c r="G184" s="91"/>
      <c r="H184" s="92"/>
      <c r="I184" s="2"/>
      <c r="J184" s="5"/>
      <c r="M184" s="29"/>
    </row>
    <row r="185" spans="1:13" s="86" customFormat="1">
      <c r="A185" s="178">
        <v>510</v>
      </c>
      <c r="B185" s="179" t="s">
        <v>72</v>
      </c>
      <c r="C185" s="180">
        <v>62</v>
      </c>
      <c r="D185" s="180">
        <v>18</v>
      </c>
      <c r="E185" s="5">
        <f t="shared" si="9"/>
        <v>44</v>
      </c>
      <c r="F185" s="129">
        <f t="shared" si="10"/>
        <v>2.4444444444444446</v>
      </c>
      <c r="G185" s="91"/>
      <c r="H185" s="92"/>
      <c r="I185" s="2"/>
      <c r="J185" s="5"/>
      <c r="M185" s="29"/>
    </row>
    <row r="186" spans="1:13" s="86" customFormat="1">
      <c r="A186" s="178">
        <v>512</v>
      </c>
      <c r="B186" s="179" t="s">
        <v>52</v>
      </c>
      <c r="C186" s="180">
        <v>63</v>
      </c>
      <c r="D186" s="180">
        <v>76</v>
      </c>
      <c r="E186" s="5">
        <f t="shared" si="9"/>
        <v>-13</v>
      </c>
      <c r="F186" s="129">
        <f t="shared" si="10"/>
        <v>-0.17105263157894737</v>
      </c>
      <c r="G186" s="91"/>
      <c r="H186" s="92"/>
      <c r="I186" s="2"/>
      <c r="J186" s="5"/>
      <c r="M186" s="29"/>
    </row>
    <row r="187" spans="1:13" s="86" customFormat="1">
      <c r="A187" s="178">
        <v>513</v>
      </c>
      <c r="B187" s="179" t="s">
        <v>41</v>
      </c>
      <c r="C187" s="180">
        <v>174</v>
      </c>
      <c r="D187" s="180">
        <v>158</v>
      </c>
      <c r="E187" s="5">
        <f t="shared" si="9"/>
        <v>16</v>
      </c>
      <c r="F187" s="129">
        <f t="shared" si="10"/>
        <v>0.10126582278481013</v>
      </c>
      <c r="G187" s="91"/>
      <c r="H187" s="92"/>
      <c r="I187" s="2"/>
      <c r="J187" s="5"/>
      <c r="M187" s="29"/>
    </row>
    <row r="188" spans="1:13" s="86" customFormat="1">
      <c r="A188" s="178">
        <v>514</v>
      </c>
      <c r="B188" s="179" t="s">
        <v>6</v>
      </c>
      <c r="C188" s="180">
        <v>1713</v>
      </c>
      <c r="D188" s="180">
        <v>1851</v>
      </c>
      <c r="E188" s="5">
        <f t="shared" si="9"/>
        <v>-138</v>
      </c>
      <c r="F188" s="129">
        <f t="shared" si="10"/>
        <v>-7.4554294975688815E-2</v>
      </c>
      <c r="G188" s="91"/>
      <c r="H188" s="92"/>
      <c r="I188" s="2"/>
      <c r="J188" s="5"/>
      <c r="M188" s="29"/>
    </row>
    <row r="189" spans="1:13" s="86" customFormat="1">
      <c r="A189" s="178">
        <v>515</v>
      </c>
      <c r="B189" s="179" t="s">
        <v>331</v>
      </c>
      <c r="C189" s="180">
        <v>1</v>
      </c>
      <c r="D189" s="180">
        <v>3</v>
      </c>
      <c r="E189" s="5">
        <f t="shared" si="9"/>
        <v>-2</v>
      </c>
      <c r="F189" s="129">
        <f t="shared" si="10"/>
        <v>-0.66666666666666663</v>
      </c>
      <c r="G189" s="91"/>
      <c r="H189" s="92"/>
      <c r="I189" s="2"/>
      <c r="J189" s="5"/>
      <c r="M189" s="29"/>
    </row>
    <row r="190" spans="1:13" s="86" customFormat="1">
      <c r="A190" s="178">
        <v>516</v>
      </c>
      <c r="B190" s="179" t="s">
        <v>54</v>
      </c>
      <c r="C190" s="180">
        <v>97</v>
      </c>
      <c r="D190" s="180">
        <v>125</v>
      </c>
      <c r="E190" s="5">
        <f t="shared" si="9"/>
        <v>-28</v>
      </c>
      <c r="F190" s="129">
        <f t="shared" si="10"/>
        <v>-0.224</v>
      </c>
      <c r="G190" s="91"/>
      <c r="H190" s="92"/>
      <c r="I190" s="2"/>
      <c r="J190" s="5"/>
      <c r="M190" s="29"/>
    </row>
    <row r="191" spans="1:13" s="86" customFormat="1">
      <c r="A191" s="178">
        <v>518</v>
      </c>
      <c r="B191" s="179" t="s">
        <v>82</v>
      </c>
      <c r="C191" s="180">
        <v>59</v>
      </c>
      <c r="D191" s="180">
        <v>65</v>
      </c>
      <c r="E191" s="5">
        <f t="shared" si="9"/>
        <v>-6</v>
      </c>
      <c r="F191" s="129">
        <f t="shared" si="10"/>
        <v>-9.2307692307692313E-2</v>
      </c>
      <c r="G191" s="91"/>
      <c r="H191" s="92"/>
      <c r="I191" s="2"/>
      <c r="J191" s="5"/>
      <c r="M191" s="29"/>
    </row>
    <row r="192" spans="1:13" s="86" customFormat="1">
      <c r="A192" s="178">
        <v>519</v>
      </c>
      <c r="B192" s="179" t="s">
        <v>29</v>
      </c>
      <c r="C192" s="180">
        <v>108</v>
      </c>
      <c r="D192" s="180">
        <v>160</v>
      </c>
      <c r="E192" s="5">
        <f t="shared" si="9"/>
        <v>-52</v>
      </c>
      <c r="F192" s="129">
        <f t="shared" si="10"/>
        <v>-0.32500000000000001</v>
      </c>
      <c r="G192" s="91"/>
      <c r="H192" s="95"/>
      <c r="I192" s="2"/>
      <c r="J192" s="5"/>
      <c r="M192" s="29"/>
    </row>
    <row r="193" spans="1:13" s="86" customFormat="1">
      <c r="A193" s="178">
        <v>520</v>
      </c>
      <c r="B193" s="179" t="s">
        <v>51</v>
      </c>
      <c r="C193" s="180">
        <v>40</v>
      </c>
      <c r="D193" s="180">
        <v>21</v>
      </c>
      <c r="E193" s="5">
        <f t="shared" si="9"/>
        <v>19</v>
      </c>
      <c r="F193" s="129">
        <f t="shared" si="10"/>
        <v>0.90476190476190477</v>
      </c>
      <c r="G193" s="91"/>
      <c r="H193" s="95"/>
      <c r="I193" s="2"/>
      <c r="J193" s="5"/>
      <c r="M193" s="29"/>
    </row>
    <row r="194" spans="1:13" s="86" customFormat="1">
      <c r="A194" s="178">
        <v>521</v>
      </c>
      <c r="B194" s="179" t="s">
        <v>107</v>
      </c>
      <c r="C194" s="180">
        <v>39</v>
      </c>
      <c r="D194" s="180">
        <v>23</v>
      </c>
      <c r="E194" s="5">
        <f t="shared" si="9"/>
        <v>16</v>
      </c>
      <c r="F194" s="129">
        <f t="shared" si="10"/>
        <v>0.69565217391304346</v>
      </c>
      <c r="G194" s="91"/>
      <c r="H194" s="95"/>
      <c r="I194" s="2"/>
      <c r="J194" s="5"/>
      <c r="M194" s="29"/>
    </row>
    <row r="195" spans="1:13" s="86" customFormat="1">
      <c r="A195" s="178">
        <v>522</v>
      </c>
      <c r="B195" s="179" t="s">
        <v>264</v>
      </c>
      <c r="C195" s="180">
        <v>559</v>
      </c>
      <c r="D195" s="180">
        <v>690</v>
      </c>
      <c r="E195" s="5">
        <f t="shared" si="9"/>
        <v>-131</v>
      </c>
      <c r="F195" s="129">
        <f t="shared" si="10"/>
        <v>-0.18985507246376812</v>
      </c>
      <c r="G195" s="91"/>
      <c r="H195" s="95"/>
      <c r="I195" s="2"/>
      <c r="J195" s="5"/>
      <c r="M195" s="29"/>
    </row>
    <row r="196" spans="1:13" s="86" customFormat="1">
      <c r="A196" s="178">
        <v>523</v>
      </c>
      <c r="B196" s="179" t="s">
        <v>129</v>
      </c>
      <c r="C196" s="180">
        <v>18</v>
      </c>
      <c r="D196" s="180">
        <v>12</v>
      </c>
      <c r="E196" s="5">
        <f t="shared" si="9"/>
        <v>6</v>
      </c>
      <c r="F196" s="129">
        <f t="shared" si="10"/>
        <v>0.5</v>
      </c>
      <c r="G196" s="91"/>
      <c r="H196" s="95"/>
      <c r="I196" s="2"/>
      <c r="J196" s="5"/>
      <c r="M196" s="29"/>
    </row>
    <row r="197" spans="1:13" s="86" customFormat="1">
      <c r="A197" s="178">
        <v>524</v>
      </c>
      <c r="B197" s="179" t="s">
        <v>265</v>
      </c>
      <c r="C197" s="180">
        <v>24</v>
      </c>
      <c r="D197" s="180">
        <v>10</v>
      </c>
      <c r="E197" s="5">
        <f t="shared" si="9"/>
        <v>14</v>
      </c>
      <c r="F197" s="129">
        <f t="shared" si="10"/>
        <v>1.4</v>
      </c>
      <c r="G197" s="91"/>
      <c r="H197" s="92"/>
      <c r="I197" s="2"/>
      <c r="J197" s="5"/>
      <c r="M197" s="29"/>
    </row>
    <row r="198" spans="1:13" s="86" customFormat="1">
      <c r="A198" s="178">
        <v>525</v>
      </c>
      <c r="B198" s="179" t="s">
        <v>193</v>
      </c>
      <c r="C198" s="180">
        <v>269</v>
      </c>
      <c r="D198" s="180">
        <v>292</v>
      </c>
      <c r="E198" s="5">
        <f t="shared" si="9"/>
        <v>-23</v>
      </c>
      <c r="F198" s="129">
        <f t="shared" si="10"/>
        <v>-7.8767123287671229E-2</v>
      </c>
      <c r="G198" s="91"/>
      <c r="H198" s="92"/>
      <c r="I198" s="2"/>
      <c r="J198" s="5"/>
      <c r="M198" s="29"/>
    </row>
    <row r="199" spans="1:13" s="86" customFormat="1">
      <c r="A199" s="178">
        <v>526</v>
      </c>
      <c r="B199" s="179" t="s">
        <v>175</v>
      </c>
      <c r="C199" s="180">
        <v>125</v>
      </c>
      <c r="D199" s="180">
        <v>104</v>
      </c>
      <c r="E199" s="5">
        <f t="shared" si="9"/>
        <v>21</v>
      </c>
      <c r="F199" s="129">
        <f t="shared" si="10"/>
        <v>0.20192307692307693</v>
      </c>
      <c r="G199" s="91"/>
      <c r="H199" s="92"/>
      <c r="I199" s="2"/>
      <c r="J199" s="5"/>
      <c r="M199" s="29"/>
    </row>
    <row r="200" spans="1:13" s="86" customFormat="1">
      <c r="A200" s="178">
        <v>528</v>
      </c>
      <c r="B200" s="179" t="s">
        <v>144</v>
      </c>
      <c r="C200" s="180">
        <v>487</v>
      </c>
      <c r="D200" s="180">
        <v>531</v>
      </c>
      <c r="E200" s="5">
        <f t="shared" si="9"/>
        <v>-44</v>
      </c>
      <c r="F200" s="129">
        <f t="shared" si="10"/>
        <v>-8.2862523540489647E-2</v>
      </c>
      <c r="G200" s="91"/>
      <c r="H200" s="92"/>
      <c r="I200" s="2"/>
      <c r="J200" s="5"/>
      <c r="M200" s="29"/>
    </row>
    <row r="201" spans="1:13" s="86" customFormat="1">
      <c r="A201" s="178">
        <v>529</v>
      </c>
      <c r="B201" s="179" t="s">
        <v>73</v>
      </c>
      <c r="C201" s="180">
        <v>105</v>
      </c>
      <c r="D201" s="180">
        <v>61</v>
      </c>
      <c r="E201" s="5">
        <f t="shared" si="9"/>
        <v>44</v>
      </c>
      <c r="F201" s="129">
        <f t="shared" si="10"/>
        <v>0.72131147540983609</v>
      </c>
      <c r="G201" s="91"/>
      <c r="H201" s="92"/>
      <c r="I201" s="2"/>
      <c r="J201" s="5"/>
      <c r="M201" s="29"/>
    </row>
    <row r="202" spans="1:13" s="86" customFormat="1">
      <c r="A202" s="178">
        <v>530</v>
      </c>
      <c r="B202" s="179" t="s">
        <v>196</v>
      </c>
      <c r="C202" s="180">
        <v>77</v>
      </c>
      <c r="D202" s="180">
        <v>55</v>
      </c>
      <c r="E202" s="5">
        <f t="shared" si="9"/>
        <v>22</v>
      </c>
      <c r="F202" s="129">
        <f t="shared" si="10"/>
        <v>0.4</v>
      </c>
      <c r="G202" s="91"/>
      <c r="H202" s="92"/>
      <c r="I202" s="2"/>
      <c r="J202" s="5"/>
      <c r="M202" s="29"/>
    </row>
    <row r="203" spans="1:13" s="86" customFormat="1">
      <c r="A203" s="178">
        <v>531</v>
      </c>
      <c r="B203" s="179" t="s">
        <v>104</v>
      </c>
      <c r="C203" s="180">
        <v>6</v>
      </c>
      <c r="D203" s="180">
        <v>2</v>
      </c>
      <c r="E203" s="5">
        <f t="shared" si="9"/>
        <v>4</v>
      </c>
      <c r="F203" s="129">
        <f t="shared" si="10"/>
        <v>2</v>
      </c>
      <c r="G203" s="91"/>
      <c r="H203" s="92"/>
      <c r="I203" s="2"/>
      <c r="J203" s="5"/>
      <c r="M203" s="29"/>
    </row>
    <row r="204" spans="1:13" s="86" customFormat="1">
      <c r="A204" s="178">
        <v>532</v>
      </c>
      <c r="B204" s="179" t="s">
        <v>80</v>
      </c>
      <c r="C204" s="180">
        <v>74</v>
      </c>
      <c r="D204" s="180">
        <v>65</v>
      </c>
      <c r="E204" s="5">
        <f t="shared" si="9"/>
        <v>9</v>
      </c>
      <c r="F204" s="129">
        <f t="shared" si="10"/>
        <v>0.13846153846153847</v>
      </c>
      <c r="G204" s="91"/>
      <c r="H204" s="92"/>
      <c r="I204" s="2"/>
      <c r="J204" s="5"/>
      <c r="M204" s="29"/>
    </row>
    <row r="205" spans="1:13" s="86" customFormat="1">
      <c r="A205" s="178">
        <v>533</v>
      </c>
      <c r="B205" s="179" t="s">
        <v>112</v>
      </c>
      <c r="C205" s="180">
        <v>94</v>
      </c>
      <c r="D205" s="180">
        <v>103</v>
      </c>
      <c r="E205" s="5">
        <f t="shared" si="9"/>
        <v>-9</v>
      </c>
      <c r="F205" s="129">
        <f t="shared" si="10"/>
        <v>-8.7378640776699032E-2</v>
      </c>
      <c r="G205" s="91"/>
      <c r="H205" s="92"/>
      <c r="I205" s="2"/>
      <c r="J205" s="5"/>
      <c r="M205" s="29"/>
    </row>
    <row r="206" spans="1:13" s="86" customFormat="1">
      <c r="A206" s="178">
        <v>534</v>
      </c>
      <c r="B206" s="179" t="s">
        <v>154</v>
      </c>
      <c r="C206" s="180">
        <v>280</v>
      </c>
      <c r="D206" s="180">
        <v>281</v>
      </c>
      <c r="E206" s="5">
        <f t="shared" si="9"/>
        <v>-1</v>
      </c>
      <c r="F206" s="129">
        <f t="shared" si="10"/>
        <v>-3.5587188612099642E-3</v>
      </c>
      <c r="G206" s="91"/>
      <c r="H206" s="92"/>
      <c r="I206" s="2"/>
      <c r="J206" s="5"/>
      <c r="M206" s="29"/>
    </row>
    <row r="207" spans="1:13" s="86" customFormat="1">
      <c r="A207" s="178">
        <v>535</v>
      </c>
      <c r="B207" s="179" t="s">
        <v>236</v>
      </c>
      <c r="C207" s="180">
        <v>560</v>
      </c>
      <c r="D207" s="180">
        <v>447</v>
      </c>
      <c r="E207" s="5">
        <f t="shared" si="9"/>
        <v>113</v>
      </c>
      <c r="F207" s="129">
        <f t="shared" si="10"/>
        <v>0.25279642058165547</v>
      </c>
      <c r="G207" s="91"/>
      <c r="H207" s="92"/>
      <c r="I207" s="2"/>
      <c r="J207" s="5"/>
      <c r="M207" s="29"/>
    </row>
    <row r="208" spans="1:13" s="86" customFormat="1">
      <c r="A208" s="178">
        <v>537</v>
      </c>
      <c r="B208" s="179" t="s">
        <v>149</v>
      </c>
      <c r="C208" s="180">
        <v>14</v>
      </c>
      <c r="D208" s="180">
        <v>59</v>
      </c>
      <c r="E208" s="5">
        <f t="shared" si="9"/>
        <v>-45</v>
      </c>
      <c r="F208" s="129">
        <f t="shared" si="10"/>
        <v>-0.76271186440677963</v>
      </c>
      <c r="G208" s="91"/>
      <c r="H208" s="92"/>
      <c r="I208" s="2"/>
      <c r="J208" s="5"/>
      <c r="M208" s="29"/>
    </row>
    <row r="209" spans="1:13" s="86" customFormat="1">
      <c r="A209" s="178">
        <v>538</v>
      </c>
      <c r="B209" s="179" t="s">
        <v>38</v>
      </c>
      <c r="C209" s="180">
        <v>198</v>
      </c>
      <c r="D209" s="180">
        <v>234</v>
      </c>
      <c r="E209" s="5">
        <f t="shared" si="9"/>
        <v>-36</v>
      </c>
      <c r="F209" s="129">
        <f t="shared" si="10"/>
        <v>-0.15384615384615385</v>
      </c>
      <c r="G209" s="91"/>
      <c r="H209" s="92"/>
      <c r="I209" s="2"/>
      <c r="J209" s="5"/>
      <c r="M209" s="29"/>
    </row>
    <row r="210" spans="1:13" s="86" customFormat="1">
      <c r="A210" s="178">
        <v>539</v>
      </c>
      <c r="B210" s="179" t="s">
        <v>124</v>
      </c>
      <c r="C210" s="180">
        <v>82</v>
      </c>
      <c r="D210" s="180">
        <v>34</v>
      </c>
      <c r="E210" s="5">
        <f t="shared" si="9"/>
        <v>48</v>
      </c>
      <c r="F210" s="129">
        <f t="shared" si="10"/>
        <v>1.411764705882353</v>
      </c>
      <c r="G210" s="91"/>
      <c r="H210" s="92"/>
      <c r="I210" s="2"/>
      <c r="J210" s="5"/>
      <c r="M210" s="29"/>
    </row>
    <row r="211" spans="1:13" s="86" customFormat="1">
      <c r="A211" s="178">
        <v>540</v>
      </c>
      <c r="B211" s="179" t="s">
        <v>182</v>
      </c>
      <c r="C211" s="180">
        <v>218</v>
      </c>
      <c r="D211" s="180">
        <v>262</v>
      </c>
      <c r="E211" s="5">
        <f t="shared" si="9"/>
        <v>-44</v>
      </c>
      <c r="F211" s="129">
        <f t="shared" si="10"/>
        <v>-0.16793893129770993</v>
      </c>
      <c r="G211" s="91"/>
      <c r="H211" s="94"/>
      <c r="I211" s="2"/>
      <c r="J211" s="5"/>
      <c r="M211" s="29"/>
    </row>
    <row r="212" spans="1:13" s="86" customFormat="1">
      <c r="A212" s="178">
        <v>541</v>
      </c>
      <c r="B212" s="179" t="s">
        <v>341</v>
      </c>
      <c r="C212" s="180">
        <v>14</v>
      </c>
      <c r="D212" s="180">
        <v>13</v>
      </c>
      <c r="E212" s="5">
        <f t="shared" si="9"/>
        <v>1</v>
      </c>
      <c r="F212" s="129">
        <f t="shared" si="10"/>
        <v>7.6923076923076927E-2</v>
      </c>
      <c r="G212" s="91"/>
      <c r="H212" s="94"/>
      <c r="I212" s="2"/>
      <c r="J212" s="5"/>
      <c r="M212" s="29"/>
    </row>
    <row r="213" spans="1:13" s="86" customFormat="1">
      <c r="A213" s="178">
        <v>542</v>
      </c>
      <c r="B213" s="179" t="s">
        <v>342</v>
      </c>
      <c r="C213" s="180">
        <v>44</v>
      </c>
      <c r="D213" s="180">
        <v>42</v>
      </c>
      <c r="E213" s="5">
        <f t="shared" si="9"/>
        <v>2</v>
      </c>
      <c r="F213" s="129">
        <f t="shared" si="10"/>
        <v>4.7619047619047616E-2</v>
      </c>
      <c r="G213" s="91"/>
      <c r="H213" s="94"/>
      <c r="I213" s="2"/>
      <c r="J213" s="5"/>
      <c r="M213" s="29"/>
    </row>
    <row r="214" spans="1:13" s="86" customFormat="1">
      <c r="A214" s="178">
        <v>543</v>
      </c>
      <c r="B214" s="179" t="s">
        <v>308</v>
      </c>
      <c r="C214" s="180">
        <v>6</v>
      </c>
      <c r="D214" s="180">
        <v>3</v>
      </c>
      <c r="E214" s="5">
        <f t="shared" si="9"/>
        <v>3</v>
      </c>
      <c r="F214" s="129">
        <f t="shared" si="10"/>
        <v>1</v>
      </c>
      <c r="G214" s="91"/>
      <c r="H214" s="94"/>
      <c r="I214" s="2"/>
      <c r="J214" s="5"/>
      <c r="M214" s="29"/>
    </row>
    <row r="215" spans="1:13" s="86" customFormat="1">
      <c r="A215" s="178">
        <v>544</v>
      </c>
      <c r="B215" s="179" t="s">
        <v>249</v>
      </c>
      <c r="C215" s="180">
        <v>11</v>
      </c>
      <c r="D215" s="180">
        <v>11</v>
      </c>
      <c r="E215" s="5">
        <f t="shared" si="9"/>
        <v>0</v>
      </c>
      <c r="F215" s="129">
        <f t="shared" si="10"/>
        <v>0</v>
      </c>
      <c r="G215" s="91"/>
      <c r="H215" s="92"/>
      <c r="I215" s="2"/>
      <c r="J215" s="5"/>
      <c r="M215" s="29"/>
    </row>
    <row r="216" spans="1:13" s="86" customFormat="1">
      <c r="A216" s="178">
        <v>545</v>
      </c>
      <c r="B216" s="179" t="s">
        <v>301</v>
      </c>
      <c r="C216" s="180">
        <v>1</v>
      </c>
      <c r="D216" s="180">
        <v>0</v>
      </c>
      <c r="E216" s="5">
        <f t="shared" ref="E216:E274" si="13">C216-D216</f>
        <v>1</v>
      </c>
      <c r="F216" s="183"/>
      <c r="G216" s="91"/>
      <c r="H216" s="92"/>
      <c r="J216" s="5"/>
      <c r="M216" s="29"/>
    </row>
    <row r="217" spans="1:13" s="86" customFormat="1">
      <c r="A217" s="178">
        <v>546</v>
      </c>
      <c r="B217" s="179" t="s">
        <v>343</v>
      </c>
      <c r="C217" s="180">
        <v>2</v>
      </c>
      <c r="D217" s="180">
        <v>1</v>
      </c>
      <c r="E217" s="5">
        <f t="shared" si="13"/>
        <v>1</v>
      </c>
      <c r="F217" s="129">
        <f t="shared" si="10"/>
        <v>1</v>
      </c>
      <c r="G217" s="91"/>
      <c r="H217" s="92"/>
      <c r="J217" s="5"/>
      <c r="M217" s="29"/>
    </row>
    <row r="218" spans="1:13" s="86" customFormat="1">
      <c r="A218" s="178">
        <v>547</v>
      </c>
      <c r="B218" s="179" t="s">
        <v>115</v>
      </c>
      <c r="C218" s="180">
        <v>30</v>
      </c>
      <c r="D218" s="180">
        <v>21</v>
      </c>
      <c r="E218" s="5">
        <f t="shared" si="13"/>
        <v>9</v>
      </c>
      <c r="F218" s="129">
        <f t="shared" si="10"/>
        <v>0.42857142857142855</v>
      </c>
      <c r="G218" s="91"/>
      <c r="H218" s="92"/>
      <c r="J218" s="5"/>
      <c r="M218" s="29"/>
    </row>
    <row r="219" spans="1:13" s="86" customFormat="1">
      <c r="A219" s="178">
        <v>549</v>
      </c>
      <c r="B219" s="179" t="s">
        <v>302</v>
      </c>
      <c r="C219" s="180">
        <v>1</v>
      </c>
      <c r="D219" s="180">
        <v>9</v>
      </c>
      <c r="E219" s="5">
        <f t="shared" si="13"/>
        <v>-8</v>
      </c>
      <c r="F219" s="129">
        <f t="shared" si="10"/>
        <v>-0.88888888888888884</v>
      </c>
      <c r="G219" s="91"/>
      <c r="H219" s="92"/>
      <c r="J219" s="5"/>
      <c r="M219" s="29"/>
    </row>
    <row r="220" spans="1:13" s="86" customFormat="1">
      <c r="A220" s="178">
        <v>550</v>
      </c>
      <c r="B220" s="179" t="s">
        <v>332</v>
      </c>
      <c r="C220" s="180"/>
      <c r="D220" s="180">
        <v>1</v>
      </c>
      <c r="E220" s="5">
        <f t="shared" si="13"/>
        <v>-1</v>
      </c>
      <c r="F220" s="129">
        <f t="shared" si="10"/>
        <v>-1</v>
      </c>
      <c r="G220" s="91"/>
      <c r="H220" s="92"/>
      <c r="J220" s="5"/>
      <c r="M220" s="29"/>
    </row>
    <row r="221" spans="1:13" s="86" customFormat="1">
      <c r="A221" s="178">
        <v>552</v>
      </c>
      <c r="B221" s="179" t="s">
        <v>344</v>
      </c>
      <c r="C221" s="180">
        <v>1</v>
      </c>
      <c r="D221" s="180">
        <v>1</v>
      </c>
      <c r="E221" s="5">
        <f t="shared" si="13"/>
        <v>0</v>
      </c>
      <c r="F221" s="129">
        <f t="shared" si="10"/>
        <v>0</v>
      </c>
      <c r="G221" s="91"/>
      <c r="H221" s="92"/>
      <c r="I221" s="2"/>
      <c r="J221" s="5"/>
      <c r="M221" s="29"/>
    </row>
    <row r="222" spans="1:13" s="86" customFormat="1">
      <c r="A222" s="178">
        <v>553</v>
      </c>
      <c r="B222" s="179" t="s">
        <v>230</v>
      </c>
      <c r="C222" s="180">
        <v>17</v>
      </c>
      <c r="D222" s="180">
        <v>21</v>
      </c>
      <c r="E222" s="5">
        <f t="shared" si="13"/>
        <v>-4</v>
      </c>
      <c r="F222" s="129">
        <f t="shared" si="10"/>
        <v>-0.19047619047619047</v>
      </c>
      <c r="G222" s="91"/>
      <c r="H222" s="92"/>
      <c r="I222" s="2"/>
      <c r="J222" s="5"/>
      <c r="M222" s="29"/>
    </row>
    <row r="223" spans="1:13" s="86" customFormat="1">
      <c r="A223" s="178">
        <v>555</v>
      </c>
      <c r="B223" s="179" t="s">
        <v>345</v>
      </c>
      <c r="C223" s="180">
        <v>12</v>
      </c>
      <c r="D223" s="180">
        <v>1</v>
      </c>
      <c r="E223" s="5">
        <f t="shared" si="13"/>
        <v>11</v>
      </c>
      <c r="F223" s="129">
        <f t="shared" si="10"/>
        <v>11</v>
      </c>
      <c r="G223" s="91"/>
      <c r="H223" s="92"/>
      <c r="J223" s="5"/>
      <c r="M223" s="29"/>
    </row>
    <row r="224" spans="1:13" s="86" customFormat="1">
      <c r="A224" s="178">
        <v>556</v>
      </c>
      <c r="B224" s="179" t="s">
        <v>119</v>
      </c>
      <c r="C224" s="180">
        <v>51</v>
      </c>
      <c r="D224" s="180">
        <v>62</v>
      </c>
      <c r="E224" s="5">
        <f t="shared" si="13"/>
        <v>-11</v>
      </c>
      <c r="F224" s="129">
        <f t="shared" ref="F224:F228" si="14">E224/D224</f>
        <v>-0.17741935483870969</v>
      </c>
      <c r="G224" s="91"/>
      <c r="H224" s="92"/>
      <c r="I224" s="2"/>
      <c r="J224" s="5"/>
      <c r="M224" s="29"/>
    </row>
    <row r="225" spans="1:13" s="86" customFormat="1">
      <c r="A225" s="178">
        <v>559</v>
      </c>
      <c r="B225" s="179" t="s">
        <v>346</v>
      </c>
      <c r="C225" s="180">
        <v>35</v>
      </c>
      <c r="D225" s="180">
        <v>39</v>
      </c>
      <c r="E225" s="5">
        <f t="shared" si="13"/>
        <v>-4</v>
      </c>
      <c r="F225" s="129">
        <f t="shared" si="14"/>
        <v>-0.10256410256410256</v>
      </c>
      <c r="G225" s="91"/>
      <c r="H225" s="92"/>
      <c r="I225" s="2"/>
      <c r="J225" s="5"/>
      <c r="M225" s="29"/>
    </row>
    <row r="226" spans="1:13" s="86" customFormat="1">
      <c r="A226" s="178">
        <v>560</v>
      </c>
      <c r="B226" s="179" t="s">
        <v>250</v>
      </c>
      <c r="C226" s="180">
        <v>51</v>
      </c>
      <c r="D226" s="180">
        <v>37</v>
      </c>
      <c r="E226" s="5">
        <f t="shared" si="13"/>
        <v>14</v>
      </c>
      <c r="F226" s="129">
        <f t="shared" si="14"/>
        <v>0.3783783783783784</v>
      </c>
      <c r="G226" s="91"/>
      <c r="H226" s="92"/>
      <c r="I226" s="2"/>
      <c r="J226" s="5"/>
      <c r="M226" s="29"/>
    </row>
    <row r="227" spans="1:13" s="86" customFormat="1">
      <c r="A227" s="178">
        <v>561</v>
      </c>
      <c r="B227" s="179" t="s">
        <v>309</v>
      </c>
      <c r="C227" s="180">
        <v>10</v>
      </c>
      <c r="D227" s="180">
        <v>2</v>
      </c>
      <c r="E227" s="5">
        <f t="shared" si="13"/>
        <v>8</v>
      </c>
      <c r="F227" s="129">
        <f t="shared" si="14"/>
        <v>4</v>
      </c>
      <c r="G227" s="91"/>
      <c r="H227" s="92"/>
      <c r="I227" s="2"/>
      <c r="J227" s="5"/>
      <c r="M227" s="29"/>
    </row>
    <row r="228" spans="1:13" s="86" customFormat="1">
      <c r="A228" s="178">
        <v>599</v>
      </c>
      <c r="B228" s="179" t="s">
        <v>221</v>
      </c>
      <c r="C228" s="180">
        <v>55</v>
      </c>
      <c r="D228" s="180">
        <v>53</v>
      </c>
      <c r="E228" s="5">
        <f t="shared" si="13"/>
        <v>2</v>
      </c>
      <c r="F228" s="129">
        <f t="shared" si="14"/>
        <v>3.7735849056603772E-2</v>
      </c>
      <c r="G228" s="91"/>
      <c r="H228" s="92"/>
      <c r="I228" s="2"/>
      <c r="J228" s="5"/>
      <c r="M228" s="29"/>
    </row>
    <row r="229" spans="1:13" s="86" customFormat="1">
      <c r="A229" s="122"/>
      <c r="B229" s="191" t="s">
        <v>22</v>
      </c>
      <c r="C229" s="120">
        <f>SUM(C176:C228)</f>
        <v>7199</v>
      </c>
      <c r="D229" s="120">
        <f>SUM(D176:D228)</f>
        <v>7391</v>
      </c>
      <c r="E229" s="22">
        <f t="shared" si="13"/>
        <v>-192</v>
      </c>
      <c r="F229" s="130">
        <f t="shared" ref="F229:F274" si="15">E229/D229</f>
        <v>-2.5977540251657421E-2</v>
      </c>
      <c r="G229" s="91"/>
      <c r="H229" s="92"/>
      <c r="I229" s="2"/>
      <c r="J229" s="5"/>
      <c r="M229" s="29"/>
    </row>
    <row r="230" spans="1:13" s="86" customFormat="1">
      <c r="A230" s="122"/>
      <c r="B230" s="118"/>
      <c r="C230" s="121"/>
      <c r="D230" s="121"/>
      <c r="E230" s="5"/>
      <c r="F230" s="129"/>
      <c r="G230" s="91"/>
      <c r="H230" s="92"/>
      <c r="I230" s="2"/>
      <c r="J230" s="5"/>
      <c r="M230" s="29"/>
    </row>
    <row r="231" spans="1:13" s="86" customFormat="1" ht="18.75">
      <c r="A231" s="122"/>
      <c r="B231" s="102" t="s">
        <v>322</v>
      </c>
      <c r="C231" s="121"/>
      <c r="D231" s="121"/>
      <c r="E231" s="5"/>
      <c r="F231" s="129"/>
      <c r="G231" s="91"/>
      <c r="H231" s="92"/>
      <c r="I231" s="2"/>
      <c r="J231" s="5"/>
      <c r="M231" s="29"/>
    </row>
    <row r="232" spans="1:13" s="86" customFormat="1">
      <c r="A232" s="178">
        <v>601</v>
      </c>
      <c r="B232" s="179" t="s">
        <v>130</v>
      </c>
      <c r="C232" s="180">
        <v>145</v>
      </c>
      <c r="D232" s="180">
        <v>150</v>
      </c>
      <c r="E232" s="5">
        <f t="shared" si="13"/>
        <v>-5</v>
      </c>
      <c r="F232" s="129">
        <f t="shared" si="15"/>
        <v>-3.3333333333333333E-2</v>
      </c>
      <c r="G232" s="91"/>
      <c r="H232" s="92"/>
      <c r="I232" s="2"/>
      <c r="J232" s="5"/>
      <c r="M232" s="29"/>
    </row>
    <row r="233" spans="1:13" s="86" customFormat="1">
      <c r="A233" s="178">
        <v>602</v>
      </c>
      <c r="B233" s="179" t="s">
        <v>277</v>
      </c>
      <c r="C233" s="180">
        <v>19</v>
      </c>
      <c r="D233" s="180">
        <v>48</v>
      </c>
      <c r="E233" s="5">
        <f t="shared" si="13"/>
        <v>-29</v>
      </c>
      <c r="F233" s="129">
        <f t="shared" si="15"/>
        <v>-0.60416666666666663</v>
      </c>
      <c r="G233" s="91"/>
      <c r="H233" s="92"/>
      <c r="I233" s="2"/>
      <c r="J233" s="5"/>
      <c r="M233" s="29"/>
    </row>
    <row r="234" spans="1:13" s="86" customFormat="1">
      <c r="A234" s="178">
        <v>606</v>
      </c>
      <c r="B234" s="179" t="s">
        <v>36</v>
      </c>
      <c r="C234" s="180">
        <v>32</v>
      </c>
      <c r="D234" s="180">
        <v>24</v>
      </c>
      <c r="E234" s="5">
        <f t="shared" si="13"/>
        <v>8</v>
      </c>
      <c r="F234" s="129">
        <f t="shared" si="15"/>
        <v>0.33333333333333331</v>
      </c>
      <c r="G234" s="91"/>
      <c r="H234" s="92"/>
      <c r="I234" s="2"/>
      <c r="J234" s="5"/>
      <c r="M234" s="29"/>
    </row>
    <row r="235" spans="1:13" s="86" customFormat="1">
      <c r="A235" s="178">
        <v>607</v>
      </c>
      <c r="B235" s="179" t="s">
        <v>362</v>
      </c>
      <c r="C235" s="180">
        <v>2</v>
      </c>
      <c r="D235" s="180">
        <v>0</v>
      </c>
      <c r="E235" s="5">
        <f t="shared" si="13"/>
        <v>2</v>
      </c>
      <c r="F235" s="183"/>
      <c r="G235" s="91"/>
      <c r="H235" s="92"/>
      <c r="I235" s="2"/>
      <c r="J235" s="5"/>
      <c r="M235" s="29"/>
    </row>
    <row r="236" spans="1:13" s="86" customFormat="1">
      <c r="A236" s="178">
        <v>609</v>
      </c>
      <c r="B236" s="179" t="s">
        <v>169</v>
      </c>
      <c r="C236" s="180">
        <v>141</v>
      </c>
      <c r="D236" s="180">
        <v>121</v>
      </c>
      <c r="E236" s="5">
        <f t="shared" si="13"/>
        <v>20</v>
      </c>
      <c r="F236" s="129">
        <f t="shared" si="15"/>
        <v>0.16528925619834711</v>
      </c>
      <c r="G236" s="91"/>
      <c r="H236" s="92"/>
      <c r="I236" s="2"/>
      <c r="J236" s="5"/>
      <c r="M236" s="29"/>
    </row>
    <row r="237" spans="1:13" s="86" customFormat="1">
      <c r="A237" s="178">
        <v>610</v>
      </c>
      <c r="B237" s="179" t="s">
        <v>48</v>
      </c>
      <c r="C237" s="180">
        <v>79</v>
      </c>
      <c r="D237" s="180">
        <v>132</v>
      </c>
      <c r="E237" s="5">
        <f t="shared" si="13"/>
        <v>-53</v>
      </c>
      <c r="F237" s="129">
        <f t="shared" si="15"/>
        <v>-0.40151515151515149</v>
      </c>
      <c r="G237" s="91"/>
      <c r="H237" s="92"/>
      <c r="I237" s="2"/>
      <c r="J237" s="5"/>
      <c r="M237" s="29"/>
    </row>
    <row r="238" spans="1:13" s="86" customFormat="1">
      <c r="A238" s="178">
        <v>611</v>
      </c>
      <c r="B238" s="179" t="s">
        <v>131</v>
      </c>
      <c r="C238" s="180">
        <v>46</v>
      </c>
      <c r="D238" s="180">
        <v>23</v>
      </c>
      <c r="E238" s="5">
        <f t="shared" si="13"/>
        <v>23</v>
      </c>
      <c r="F238" s="129">
        <f t="shared" si="15"/>
        <v>1</v>
      </c>
      <c r="G238" s="91"/>
      <c r="H238" s="92"/>
      <c r="I238" s="2"/>
      <c r="J238" s="5"/>
      <c r="M238" s="29"/>
    </row>
    <row r="239" spans="1:13" s="86" customFormat="1">
      <c r="A239" s="178">
        <v>612</v>
      </c>
      <c r="B239" s="179" t="s">
        <v>30</v>
      </c>
      <c r="C239" s="180">
        <v>340</v>
      </c>
      <c r="D239" s="180">
        <v>309</v>
      </c>
      <c r="E239" s="5">
        <f t="shared" si="13"/>
        <v>31</v>
      </c>
      <c r="F239" s="129">
        <f t="shared" si="15"/>
        <v>0.10032362459546926</v>
      </c>
      <c r="G239" s="91"/>
      <c r="H239" s="92"/>
      <c r="I239" s="2"/>
      <c r="J239" s="5"/>
      <c r="M239" s="29"/>
    </row>
    <row r="240" spans="1:13" s="86" customFormat="1">
      <c r="A240" s="178">
        <v>615</v>
      </c>
      <c r="B240" s="179" t="s">
        <v>275</v>
      </c>
      <c r="C240" s="180">
        <v>1</v>
      </c>
      <c r="D240" s="180">
        <v>3</v>
      </c>
      <c r="E240" s="5">
        <f t="shared" si="13"/>
        <v>-2</v>
      </c>
      <c r="F240" s="129">
        <f t="shared" si="15"/>
        <v>-0.66666666666666663</v>
      </c>
      <c r="G240" s="91"/>
      <c r="H240" s="92"/>
      <c r="I240" s="2"/>
      <c r="J240" s="5"/>
      <c r="M240" s="29"/>
    </row>
    <row r="241" spans="1:13" s="86" customFormat="1">
      <c r="A241" s="178">
        <v>616</v>
      </c>
      <c r="B241" s="179" t="s">
        <v>310</v>
      </c>
      <c r="C241" s="180">
        <v>18</v>
      </c>
      <c r="D241" s="180">
        <v>12</v>
      </c>
      <c r="E241" s="5">
        <f t="shared" si="13"/>
        <v>6</v>
      </c>
      <c r="F241" s="129">
        <f t="shared" si="15"/>
        <v>0.5</v>
      </c>
      <c r="G241" s="91"/>
      <c r="H241" s="92"/>
      <c r="I241" s="2"/>
      <c r="J241" s="5"/>
      <c r="M241" s="29"/>
    </row>
    <row r="242" spans="1:13" s="86" customFormat="1">
      <c r="A242" s="178">
        <v>621</v>
      </c>
      <c r="B242" s="179" t="s">
        <v>8</v>
      </c>
      <c r="C242" s="180">
        <v>669</v>
      </c>
      <c r="D242" s="180">
        <v>698</v>
      </c>
      <c r="E242" s="5">
        <f t="shared" si="13"/>
        <v>-29</v>
      </c>
      <c r="F242" s="129">
        <f t="shared" si="15"/>
        <v>-4.1547277936962751E-2</v>
      </c>
      <c r="G242" s="91"/>
      <c r="H242" s="92"/>
      <c r="I242" s="2"/>
      <c r="J242" s="5"/>
      <c r="M242" s="29"/>
    </row>
    <row r="243" spans="1:13" s="86" customFormat="1">
      <c r="A243" s="178">
        <v>622</v>
      </c>
      <c r="B243" s="179" t="s">
        <v>55</v>
      </c>
      <c r="C243" s="180">
        <v>0</v>
      </c>
      <c r="D243" s="180">
        <v>2</v>
      </c>
      <c r="E243" s="5">
        <f t="shared" si="13"/>
        <v>-2</v>
      </c>
      <c r="F243" s="129">
        <f t="shared" si="15"/>
        <v>-1</v>
      </c>
      <c r="G243" s="91"/>
      <c r="H243" s="92"/>
      <c r="I243" s="2"/>
      <c r="J243" s="5"/>
      <c r="M243" s="29"/>
    </row>
    <row r="244" spans="1:13" s="86" customFormat="1">
      <c r="A244" s="178">
        <v>623</v>
      </c>
      <c r="B244" s="179" t="s">
        <v>231</v>
      </c>
      <c r="C244" s="180">
        <v>2</v>
      </c>
      <c r="D244" s="180">
        <v>6</v>
      </c>
      <c r="E244" s="5">
        <f t="shared" si="13"/>
        <v>-4</v>
      </c>
      <c r="F244" s="129">
        <f t="shared" si="15"/>
        <v>-0.66666666666666663</v>
      </c>
      <c r="G244" s="91"/>
      <c r="H244" s="92"/>
      <c r="I244" s="2"/>
      <c r="J244" s="5"/>
      <c r="M244" s="29"/>
    </row>
    <row r="245" spans="1:13" s="86" customFormat="1">
      <c r="A245" s="178">
        <v>625</v>
      </c>
      <c r="B245" s="179" t="s">
        <v>19</v>
      </c>
      <c r="C245" s="180">
        <v>447</v>
      </c>
      <c r="D245" s="180">
        <v>376</v>
      </c>
      <c r="E245" s="5">
        <f t="shared" si="13"/>
        <v>71</v>
      </c>
      <c r="F245" s="129">
        <f t="shared" si="15"/>
        <v>0.18882978723404256</v>
      </c>
      <c r="G245" s="91"/>
      <c r="H245" s="92"/>
      <c r="I245" s="2"/>
      <c r="J245" s="5"/>
      <c r="M245" s="29"/>
    </row>
    <row r="246" spans="1:13" s="86" customFormat="1">
      <c r="A246" s="178">
        <v>630</v>
      </c>
      <c r="B246" s="179" t="s">
        <v>280</v>
      </c>
      <c r="C246" s="180">
        <v>9</v>
      </c>
      <c r="D246" s="180">
        <v>10</v>
      </c>
      <c r="E246" s="5">
        <f t="shared" si="13"/>
        <v>-1</v>
      </c>
      <c r="F246" s="129">
        <f t="shared" si="15"/>
        <v>-0.1</v>
      </c>
      <c r="G246" s="91"/>
      <c r="H246" s="92"/>
      <c r="I246" s="2"/>
      <c r="J246" s="5"/>
      <c r="M246" s="29"/>
    </row>
    <row r="247" spans="1:13" s="86" customFormat="1">
      <c r="A247" s="178">
        <v>634</v>
      </c>
      <c r="B247" s="179" t="s">
        <v>93</v>
      </c>
      <c r="C247" s="180">
        <v>27</v>
      </c>
      <c r="D247" s="180">
        <v>17</v>
      </c>
      <c r="E247" s="5">
        <f t="shared" si="13"/>
        <v>10</v>
      </c>
      <c r="F247" s="129">
        <f t="shared" si="15"/>
        <v>0.58823529411764708</v>
      </c>
      <c r="G247" s="91"/>
      <c r="H247" s="92"/>
      <c r="I247" s="2"/>
      <c r="J247" s="5"/>
      <c r="M247" s="29"/>
    </row>
    <row r="248" spans="1:13" s="86" customFormat="1">
      <c r="A248" s="178">
        <v>638</v>
      </c>
      <c r="B248" s="179" t="s">
        <v>347</v>
      </c>
      <c r="C248" s="180">
        <v>0</v>
      </c>
      <c r="D248" s="180">
        <v>1</v>
      </c>
      <c r="E248" s="5">
        <f t="shared" si="13"/>
        <v>-1</v>
      </c>
      <c r="F248" s="129">
        <f t="shared" si="15"/>
        <v>-1</v>
      </c>
      <c r="G248" s="91"/>
      <c r="H248" s="92"/>
      <c r="I248" s="2"/>
      <c r="J248" s="5"/>
      <c r="M248" s="29"/>
    </row>
    <row r="249" spans="1:13" s="86" customFormat="1">
      <c r="A249" s="178">
        <v>639</v>
      </c>
      <c r="B249" s="179" t="s">
        <v>244</v>
      </c>
      <c r="C249" s="180">
        <v>6</v>
      </c>
      <c r="D249" s="180">
        <v>9</v>
      </c>
      <c r="E249" s="5">
        <f t="shared" si="13"/>
        <v>-3</v>
      </c>
      <c r="F249" s="129">
        <f t="shared" si="15"/>
        <v>-0.33333333333333331</v>
      </c>
      <c r="G249" s="91"/>
      <c r="H249" s="92"/>
      <c r="I249" s="2"/>
      <c r="J249" s="5"/>
      <c r="M249" s="29"/>
    </row>
    <row r="250" spans="1:13" s="86" customFormat="1">
      <c r="A250" s="178">
        <v>640</v>
      </c>
      <c r="B250" s="179" t="s">
        <v>251</v>
      </c>
      <c r="C250" s="180">
        <v>7</v>
      </c>
      <c r="D250" s="180">
        <v>18</v>
      </c>
      <c r="E250" s="5">
        <f t="shared" si="13"/>
        <v>-11</v>
      </c>
      <c r="F250" s="129">
        <f t="shared" si="15"/>
        <v>-0.61111111111111116</v>
      </c>
      <c r="G250" s="91"/>
      <c r="H250" s="92"/>
      <c r="I250" s="2"/>
      <c r="J250" s="5"/>
      <c r="M250" s="29"/>
    </row>
    <row r="251" spans="1:13" s="86" customFormat="1">
      <c r="A251" s="178">
        <v>641</v>
      </c>
      <c r="B251" s="179" t="s">
        <v>333</v>
      </c>
      <c r="C251" s="180">
        <v>2</v>
      </c>
      <c r="D251" s="180">
        <v>0</v>
      </c>
      <c r="E251" s="5">
        <f t="shared" si="13"/>
        <v>2</v>
      </c>
      <c r="F251" s="183"/>
      <c r="G251" s="91"/>
      <c r="H251" s="92"/>
      <c r="I251" s="2"/>
      <c r="J251" s="5"/>
      <c r="M251" s="29"/>
    </row>
    <row r="252" spans="1:13" s="86" customFormat="1">
      <c r="A252" s="178">
        <v>642</v>
      </c>
      <c r="B252" s="179" t="s">
        <v>16</v>
      </c>
      <c r="C252" s="180">
        <v>234</v>
      </c>
      <c r="D252" s="180">
        <v>265</v>
      </c>
      <c r="E252" s="5">
        <f t="shared" si="13"/>
        <v>-31</v>
      </c>
      <c r="F252" s="129">
        <f t="shared" si="15"/>
        <v>-0.1169811320754717</v>
      </c>
      <c r="G252" s="91"/>
      <c r="H252" s="92"/>
      <c r="I252" s="2"/>
      <c r="J252" s="5"/>
      <c r="M252" s="29"/>
    </row>
    <row r="253" spans="1:13" s="86" customFormat="1">
      <c r="A253" s="178">
        <v>643</v>
      </c>
      <c r="B253" s="179" t="s">
        <v>113</v>
      </c>
      <c r="C253" s="180">
        <v>14</v>
      </c>
      <c r="D253" s="180">
        <v>25</v>
      </c>
      <c r="E253" s="5">
        <f t="shared" si="13"/>
        <v>-11</v>
      </c>
      <c r="F253" s="129">
        <f t="shared" si="15"/>
        <v>-0.44</v>
      </c>
      <c r="G253" s="91"/>
      <c r="H253" s="92"/>
      <c r="I253" s="2"/>
      <c r="J253" s="5"/>
      <c r="M253" s="29"/>
    </row>
    <row r="254" spans="1:13" s="86" customFormat="1">
      <c r="A254" s="178">
        <v>653</v>
      </c>
      <c r="B254" s="179" t="s">
        <v>311</v>
      </c>
      <c r="C254" s="180">
        <v>1</v>
      </c>
      <c r="D254" s="180">
        <v>0</v>
      </c>
      <c r="E254" s="5">
        <f t="shared" si="13"/>
        <v>1</v>
      </c>
      <c r="F254" s="183"/>
      <c r="G254" s="91"/>
      <c r="H254" s="92"/>
      <c r="I254" s="2"/>
      <c r="J254" s="5"/>
      <c r="M254" s="29"/>
    </row>
    <row r="255" spans="1:13" s="86" customFormat="1">
      <c r="A255" s="178">
        <v>654</v>
      </c>
      <c r="B255" s="179" t="s">
        <v>209</v>
      </c>
      <c r="C255" s="180">
        <v>160</v>
      </c>
      <c r="D255" s="180">
        <v>199</v>
      </c>
      <c r="E255" s="5">
        <f t="shared" si="13"/>
        <v>-39</v>
      </c>
      <c r="F255" s="129">
        <f t="shared" si="15"/>
        <v>-0.19597989949748743</v>
      </c>
      <c r="G255" s="91"/>
      <c r="H255" s="92"/>
      <c r="I255" s="2"/>
      <c r="J255" s="5"/>
      <c r="M255" s="29"/>
    </row>
    <row r="256" spans="1:13" s="86" customFormat="1">
      <c r="A256" s="178">
        <v>655</v>
      </c>
      <c r="B256" s="179" t="s">
        <v>363</v>
      </c>
      <c r="C256" s="180">
        <v>2</v>
      </c>
      <c r="D256" s="180">
        <v>0</v>
      </c>
      <c r="E256" s="5">
        <f t="shared" si="13"/>
        <v>2</v>
      </c>
      <c r="F256" s="183"/>
      <c r="G256" s="91"/>
      <c r="H256" s="92"/>
      <c r="I256" s="2"/>
      <c r="J256" s="5"/>
      <c r="M256" s="29"/>
    </row>
    <row r="257" spans="1:13" s="86" customFormat="1">
      <c r="A257" s="178">
        <v>659</v>
      </c>
      <c r="B257" s="179" t="s">
        <v>266</v>
      </c>
      <c r="C257" s="180">
        <v>27</v>
      </c>
      <c r="D257" s="180">
        <v>7</v>
      </c>
      <c r="E257" s="5">
        <f t="shared" si="13"/>
        <v>20</v>
      </c>
      <c r="F257" s="129">
        <f t="shared" si="15"/>
        <v>2.8571428571428572</v>
      </c>
      <c r="G257" s="91"/>
      <c r="H257" s="92"/>
      <c r="I257" s="2"/>
      <c r="J257" s="5"/>
      <c r="M257" s="29"/>
    </row>
    <row r="258" spans="1:13" s="86" customFormat="1">
      <c r="A258" s="178">
        <v>660</v>
      </c>
      <c r="B258" s="179" t="s">
        <v>234</v>
      </c>
      <c r="C258" s="180">
        <v>2</v>
      </c>
      <c r="D258" s="180">
        <v>25</v>
      </c>
      <c r="E258" s="5">
        <f t="shared" si="13"/>
        <v>-23</v>
      </c>
      <c r="F258" s="129">
        <f t="shared" si="15"/>
        <v>-0.92</v>
      </c>
      <c r="G258" s="91"/>
      <c r="H258" s="92"/>
      <c r="I258" s="2"/>
      <c r="J258" s="5"/>
      <c r="M258" s="29"/>
    </row>
    <row r="259" spans="1:13" s="86" customFormat="1">
      <c r="A259" s="178">
        <v>662</v>
      </c>
      <c r="B259" s="179" t="s">
        <v>358</v>
      </c>
      <c r="C259" s="180">
        <v>12</v>
      </c>
      <c r="D259" s="180">
        <v>0</v>
      </c>
      <c r="E259" s="5">
        <f t="shared" si="13"/>
        <v>12</v>
      </c>
      <c r="F259" s="183"/>
      <c r="G259" s="91"/>
      <c r="H259" s="92"/>
      <c r="I259" s="2"/>
      <c r="J259" s="5"/>
      <c r="M259" s="29"/>
    </row>
    <row r="260" spans="1:13" s="86" customFormat="1">
      <c r="A260" s="178">
        <v>663</v>
      </c>
      <c r="B260" s="179" t="s">
        <v>45</v>
      </c>
      <c r="C260" s="180">
        <v>131</v>
      </c>
      <c r="D260" s="180">
        <v>142</v>
      </c>
      <c r="E260" s="5">
        <f t="shared" si="13"/>
        <v>-11</v>
      </c>
      <c r="F260" s="129">
        <f t="shared" si="15"/>
        <v>-7.746478873239436E-2</v>
      </c>
      <c r="G260" s="91"/>
      <c r="H260" s="92"/>
      <c r="I260" s="2"/>
      <c r="J260" s="5"/>
      <c r="M260" s="29"/>
    </row>
    <row r="261" spans="1:13" s="86" customFormat="1">
      <c r="A261" s="178">
        <v>670</v>
      </c>
      <c r="B261" s="179" t="s">
        <v>191</v>
      </c>
      <c r="C261" s="180">
        <v>31</v>
      </c>
      <c r="D261" s="180">
        <v>29</v>
      </c>
      <c r="E261" s="5">
        <f t="shared" si="13"/>
        <v>2</v>
      </c>
      <c r="F261" s="129">
        <f t="shared" si="15"/>
        <v>6.8965517241379309E-2</v>
      </c>
      <c r="G261" s="91"/>
      <c r="H261" s="92"/>
      <c r="I261" s="2"/>
      <c r="J261" s="5"/>
      <c r="M261" s="29"/>
    </row>
    <row r="262" spans="1:13" s="86" customFormat="1">
      <c r="A262" s="178">
        <v>674</v>
      </c>
      <c r="B262" s="179" t="s">
        <v>252</v>
      </c>
      <c r="C262" s="180">
        <v>65</v>
      </c>
      <c r="D262" s="180">
        <v>48</v>
      </c>
      <c r="E262" s="5">
        <f t="shared" si="13"/>
        <v>17</v>
      </c>
      <c r="F262" s="129">
        <f t="shared" si="15"/>
        <v>0.35416666666666669</v>
      </c>
      <c r="G262" s="91"/>
      <c r="H262" s="92"/>
      <c r="I262" s="2"/>
      <c r="J262" s="5"/>
      <c r="M262" s="29"/>
    </row>
    <row r="263" spans="1:13" s="86" customFormat="1">
      <c r="A263" s="178">
        <v>675</v>
      </c>
      <c r="B263" s="179" t="s">
        <v>210</v>
      </c>
      <c r="C263" s="180">
        <v>97</v>
      </c>
      <c r="D263" s="180">
        <v>31</v>
      </c>
      <c r="E263" s="5">
        <f t="shared" si="13"/>
        <v>66</v>
      </c>
      <c r="F263" s="129">
        <f t="shared" si="15"/>
        <v>2.129032258064516</v>
      </c>
      <c r="G263" s="91"/>
      <c r="H263" s="92"/>
      <c r="I263" s="2"/>
      <c r="J263" s="5"/>
      <c r="M263" s="29"/>
    </row>
    <row r="264" spans="1:13" s="86" customFormat="1">
      <c r="A264" s="178">
        <v>678</v>
      </c>
      <c r="B264" s="179" t="s">
        <v>23</v>
      </c>
      <c r="C264" s="180">
        <v>204</v>
      </c>
      <c r="D264" s="180">
        <v>189</v>
      </c>
      <c r="E264" s="5">
        <f t="shared" si="13"/>
        <v>15</v>
      </c>
      <c r="F264" s="129">
        <f t="shared" si="15"/>
        <v>7.9365079365079361E-2</v>
      </c>
      <c r="G264" s="91"/>
      <c r="H264" s="92"/>
      <c r="I264" s="2"/>
      <c r="J264" s="5"/>
      <c r="M264" s="29"/>
    </row>
    <row r="265" spans="1:13" s="86" customFormat="1">
      <c r="A265" s="178">
        <v>679</v>
      </c>
      <c r="B265" s="179" t="s">
        <v>212</v>
      </c>
      <c r="C265" s="180">
        <v>332</v>
      </c>
      <c r="D265" s="180">
        <v>324</v>
      </c>
      <c r="E265" s="5">
        <f t="shared" si="13"/>
        <v>8</v>
      </c>
      <c r="F265" s="129">
        <f t="shared" si="15"/>
        <v>2.4691358024691357E-2</v>
      </c>
      <c r="G265" s="91"/>
      <c r="H265" s="92"/>
      <c r="I265" s="2"/>
      <c r="J265" s="5"/>
      <c r="M265" s="29"/>
    </row>
    <row r="266" spans="1:13" s="86" customFormat="1">
      <c r="A266" s="178">
        <v>680</v>
      </c>
      <c r="B266" s="179" t="s">
        <v>348</v>
      </c>
      <c r="C266" s="180">
        <v>1</v>
      </c>
      <c r="D266" s="180">
        <v>1</v>
      </c>
      <c r="E266" s="5">
        <f t="shared" si="13"/>
        <v>0</v>
      </c>
      <c r="F266" s="129">
        <f t="shared" si="15"/>
        <v>0</v>
      </c>
      <c r="G266" s="91"/>
      <c r="H266" s="92"/>
      <c r="I266" s="2"/>
      <c r="J266" s="5"/>
      <c r="M266" s="29"/>
    </row>
    <row r="267" spans="1:13" s="86" customFormat="1">
      <c r="A267" s="178">
        <v>681</v>
      </c>
      <c r="B267" s="179" t="s">
        <v>312</v>
      </c>
      <c r="C267" s="180">
        <v>23</v>
      </c>
      <c r="D267" s="180">
        <v>29</v>
      </c>
      <c r="E267" s="5">
        <f t="shared" si="13"/>
        <v>-6</v>
      </c>
      <c r="F267" s="129">
        <f t="shared" si="15"/>
        <v>-0.20689655172413793</v>
      </c>
      <c r="G267" s="91"/>
      <c r="H267" s="92"/>
      <c r="I267" s="2"/>
      <c r="J267" s="5"/>
      <c r="M267" s="29"/>
    </row>
    <row r="268" spans="1:13" s="86" customFormat="1">
      <c r="A268" s="178">
        <v>682</v>
      </c>
      <c r="B268" s="179" t="s">
        <v>276</v>
      </c>
      <c r="C268" s="180">
        <v>53</v>
      </c>
      <c r="D268" s="180">
        <v>62</v>
      </c>
      <c r="E268" s="5">
        <f t="shared" si="13"/>
        <v>-9</v>
      </c>
      <c r="F268" s="129">
        <f t="shared" si="15"/>
        <v>-0.14516129032258066</v>
      </c>
      <c r="G268" s="91"/>
      <c r="H268" s="92"/>
      <c r="I268" s="2"/>
      <c r="J268" s="5"/>
      <c r="M268" s="29"/>
    </row>
    <row r="269" spans="1:13" s="86" customFormat="1">
      <c r="A269" s="178">
        <v>683</v>
      </c>
      <c r="B269" s="179" t="s">
        <v>282</v>
      </c>
      <c r="C269" s="180">
        <v>9</v>
      </c>
      <c r="D269" s="180">
        <v>0</v>
      </c>
      <c r="E269" s="5">
        <f t="shared" si="13"/>
        <v>9</v>
      </c>
      <c r="F269" s="183"/>
      <c r="G269" s="91"/>
      <c r="H269" s="92"/>
      <c r="I269" s="2"/>
      <c r="J269" s="5"/>
      <c r="M269" s="29"/>
    </row>
    <row r="270" spans="1:13" s="86" customFormat="1">
      <c r="A270" s="178">
        <v>695</v>
      </c>
      <c r="B270" s="179" t="s">
        <v>334</v>
      </c>
      <c r="C270" s="180">
        <v>9</v>
      </c>
      <c r="D270" s="180">
        <v>1</v>
      </c>
      <c r="E270" s="5">
        <f t="shared" si="13"/>
        <v>8</v>
      </c>
      <c r="F270" s="129">
        <f t="shared" si="15"/>
        <v>8</v>
      </c>
      <c r="G270" s="91"/>
      <c r="H270" s="92"/>
      <c r="I270" s="2"/>
      <c r="J270" s="5"/>
      <c r="M270" s="29"/>
    </row>
    <row r="271" spans="1:13" s="86" customFormat="1">
      <c r="A271" s="122"/>
      <c r="B271" s="191" t="s">
        <v>22</v>
      </c>
      <c r="C271" s="120">
        <f>SUM(C232:C270)</f>
        <v>3399</v>
      </c>
      <c r="D271" s="120">
        <f>SUM(D232:D270)</f>
        <v>3336</v>
      </c>
      <c r="E271" s="22">
        <f t="shared" si="13"/>
        <v>63</v>
      </c>
      <c r="F271" s="130">
        <f t="shared" si="15"/>
        <v>1.8884892086330936E-2</v>
      </c>
      <c r="G271" s="91"/>
      <c r="H271" s="92"/>
      <c r="I271" s="2"/>
      <c r="J271" s="5"/>
      <c r="M271" s="29"/>
    </row>
    <row r="272" spans="1:13" s="86" customFormat="1">
      <c r="A272" s="122"/>
      <c r="B272" s="118"/>
      <c r="C272" s="121"/>
      <c r="D272" s="121"/>
      <c r="E272" s="5"/>
      <c r="F272" s="129"/>
      <c r="G272" s="91"/>
      <c r="H272" s="92"/>
      <c r="I272" s="2"/>
      <c r="J272" s="5"/>
      <c r="M272" s="29"/>
    </row>
    <row r="273" spans="1:13" s="86" customFormat="1" ht="18.75">
      <c r="A273" s="122"/>
      <c r="B273" s="102" t="s">
        <v>323</v>
      </c>
      <c r="C273" s="121"/>
      <c r="D273" s="121"/>
      <c r="E273" s="5"/>
      <c r="F273" s="129"/>
      <c r="G273" s="91"/>
      <c r="H273" s="92"/>
      <c r="I273" s="2"/>
      <c r="J273" s="5"/>
      <c r="M273" s="29"/>
    </row>
    <row r="274" spans="1:13" s="86" customFormat="1">
      <c r="A274" s="178">
        <v>701</v>
      </c>
      <c r="B274" s="179" t="s">
        <v>94</v>
      </c>
      <c r="C274" s="180">
        <v>34</v>
      </c>
      <c r="D274" s="180">
        <v>21</v>
      </c>
      <c r="E274" s="5">
        <f t="shared" si="13"/>
        <v>13</v>
      </c>
      <c r="F274" s="129">
        <f t="shared" si="15"/>
        <v>0.61904761904761907</v>
      </c>
      <c r="G274" s="91"/>
      <c r="H274" s="92"/>
      <c r="I274" s="2"/>
      <c r="J274" s="5"/>
      <c r="M274" s="29"/>
    </row>
    <row r="275" spans="1:13" s="86" customFormat="1">
      <c r="A275" s="178">
        <v>704</v>
      </c>
      <c r="B275" s="179" t="s">
        <v>367</v>
      </c>
      <c r="C275" s="180">
        <v>1</v>
      </c>
      <c r="D275" s="180">
        <v>0</v>
      </c>
      <c r="E275" s="5">
        <f t="shared" ref="E275:E294" si="16">C275-D275</f>
        <v>1</v>
      </c>
      <c r="F275" s="183"/>
      <c r="G275" s="91"/>
      <c r="H275" s="92"/>
      <c r="I275" s="2"/>
      <c r="J275" s="5"/>
      <c r="M275" s="29"/>
    </row>
    <row r="276" spans="1:13" s="86" customFormat="1">
      <c r="A276" s="178">
        <v>709</v>
      </c>
      <c r="B276" s="179" t="s">
        <v>155</v>
      </c>
      <c r="C276" s="180">
        <v>113</v>
      </c>
      <c r="D276" s="180">
        <v>88</v>
      </c>
      <c r="E276" s="5">
        <f t="shared" si="16"/>
        <v>25</v>
      </c>
      <c r="F276" s="129">
        <f t="shared" ref="F276:F294" si="17">E276/D276</f>
        <v>0.28409090909090912</v>
      </c>
      <c r="G276" s="91"/>
      <c r="H276" s="92"/>
      <c r="I276" s="2"/>
      <c r="J276" s="5"/>
      <c r="M276" s="29"/>
    </row>
    <row r="277" spans="1:13" s="86" customFormat="1">
      <c r="A277" s="178">
        <v>711</v>
      </c>
      <c r="B277" s="179" t="s">
        <v>245</v>
      </c>
      <c r="C277" s="180">
        <v>10</v>
      </c>
      <c r="D277" s="180">
        <v>15</v>
      </c>
      <c r="E277" s="5">
        <f t="shared" si="16"/>
        <v>-5</v>
      </c>
      <c r="F277" s="129">
        <f t="shared" si="17"/>
        <v>-0.33333333333333331</v>
      </c>
      <c r="G277" s="91"/>
      <c r="H277" s="92"/>
      <c r="I277" s="2"/>
      <c r="J277" s="5"/>
      <c r="M277" s="29"/>
    </row>
    <row r="278" spans="1:13" s="86" customFormat="1">
      <c r="A278" s="178">
        <v>712</v>
      </c>
      <c r="B278" s="179" t="s">
        <v>213</v>
      </c>
      <c r="C278" s="180">
        <v>156</v>
      </c>
      <c r="D278" s="180">
        <v>125</v>
      </c>
      <c r="E278" s="5">
        <f t="shared" si="16"/>
        <v>31</v>
      </c>
      <c r="F278" s="129">
        <f t="shared" si="17"/>
        <v>0.248</v>
      </c>
      <c r="G278" s="91"/>
      <c r="H278" s="92"/>
      <c r="I278" s="2"/>
      <c r="J278" s="5"/>
      <c r="M278" s="29"/>
    </row>
    <row r="279" spans="1:13" s="86" customFormat="1">
      <c r="A279" s="178">
        <v>716</v>
      </c>
      <c r="B279" s="179" t="s">
        <v>364</v>
      </c>
      <c r="C279" s="180">
        <v>2</v>
      </c>
      <c r="D279" s="180">
        <v>0</v>
      </c>
      <c r="E279" s="5">
        <f t="shared" si="16"/>
        <v>2</v>
      </c>
      <c r="F279" s="183"/>
      <c r="G279" s="91"/>
      <c r="H279" s="92"/>
      <c r="I279" s="2"/>
      <c r="J279" s="5"/>
      <c r="M279" s="29"/>
    </row>
    <row r="280" spans="1:13" s="86" customFormat="1">
      <c r="A280" s="178">
        <v>717</v>
      </c>
      <c r="B280" s="179" t="s">
        <v>222</v>
      </c>
      <c r="C280" s="180">
        <v>17</v>
      </c>
      <c r="D280" s="180">
        <v>1</v>
      </c>
      <c r="E280" s="5">
        <f t="shared" si="16"/>
        <v>16</v>
      </c>
      <c r="F280" s="129">
        <f t="shared" si="17"/>
        <v>16</v>
      </c>
      <c r="G280" s="91"/>
      <c r="H280" s="92"/>
      <c r="I280" s="2"/>
      <c r="J280" s="5"/>
      <c r="M280" s="29"/>
    </row>
    <row r="281" spans="1:13" s="86" customFormat="1">
      <c r="A281" s="178">
        <v>718</v>
      </c>
      <c r="B281" s="179" t="s">
        <v>118</v>
      </c>
      <c r="C281" s="180">
        <v>124</v>
      </c>
      <c r="D281" s="180">
        <v>110</v>
      </c>
      <c r="E281" s="5">
        <f t="shared" si="16"/>
        <v>14</v>
      </c>
      <c r="F281" s="129">
        <f t="shared" si="17"/>
        <v>0.12727272727272726</v>
      </c>
      <c r="G281" s="91"/>
      <c r="H281" s="92"/>
      <c r="I281" s="2"/>
      <c r="J281" s="5"/>
      <c r="M281" s="29"/>
    </row>
    <row r="282" spans="1:13" s="86" customFormat="1">
      <c r="A282" s="178">
        <v>720</v>
      </c>
      <c r="B282" s="179" t="s">
        <v>368</v>
      </c>
      <c r="C282" s="180">
        <v>1</v>
      </c>
      <c r="D282" s="180">
        <v>0</v>
      </c>
      <c r="E282" s="5">
        <f t="shared" si="16"/>
        <v>1</v>
      </c>
      <c r="F282" s="183"/>
      <c r="G282" s="91"/>
      <c r="H282" s="92"/>
      <c r="I282" s="2"/>
      <c r="J282" s="5"/>
      <c r="M282" s="29"/>
    </row>
    <row r="283" spans="1:13" s="86" customFormat="1">
      <c r="A283" s="178">
        <v>721</v>
      </c>
      <c r="B283" s="179" t="s">
        <v>70</v>
      </c>
      <c r="C283" s="180">
        <v>11</v>
      </c>
      <c r="D283" s="180">
        <v>1</v>
      </c>
      <c r="E283" s="5">
        <f t="shared" si="16"/>
        <v>10</v>
      </c>
      <c r="F283" s="129">
        <f t="shared" si="17"/>
        <v>10</v>
      </c>
      <c r="G283" s="91"/>
      <c r="H283" s="92"/>
      <c r="I283" s="2"/>
      <c r="J283" s="5"/>
      <c r="M283" s="29"/>
    </row>
    <row r="284" spans="1:13" s="86" customFormat="1">
      <c r="A284" s="178">
        <v>722</v>
      </c>
      <c r="B284" s="179" t="s">
        <v>27</v>
      </c>
      <c r="C284" s="180">
        <v>279</v>
      </c>
      <c r="D284" s="180">
        <v>302</v>
      </c>
      <c r="E284" s="5">
        <f t="shared" si="16"/>
        <v>-23</v>
      </c>
      <c r="F284" s="129">
        <f t="shared" si="17"/>
        <v>-7.6158940397350994E-2</v>
      </c>
      <c r="G284" s="91"/>
      <c r="H284" s="92"/>
      <c r="I284" s="2"/>
      <c r="J284" s="5"/>
      <c r="M284" s="29"/>
    </row>
    <row r="285" spans="1:13" s="86" customFormat="1">
      <c r="A285" s="178">
        <v>723</v>
      </c>
      <c r="B285" s="179" t="s">
        <v>39</v>
      </c>
      <c r="C285" s="180">
        <v>266</v>
      </c>
      <c r="D285" s="180">
        <v>231</v>
      </c>
      <c r="E285" s="5">
        <f t="shared" si="16"/>
        <v>35</v>
      </c>
      <c r="F285" s="129">
        <f t="shared" si="17"/>
        <v>0.15151515151515152</v>
      </c>
      <c r="G285" s="91"/>
      <c r="H285" s="92"/>
      <c r="I285" s="2"/>
      <c r="J285" s="5"/>
      <c r="M285" s="29"/>
    </row>
    <row r="286" spans="1:13" s="86" customFormat="1">
      <c r="A286" s="178">
        <v>724</v>
      </c>
      <c r="B286" s="179" t="s">
        <v>37</v>
      </c>
      <c r="C286" s="180">
        <v>197</v>
      </c>
      <c r="D286" s="180">
        <v>213</v>
      </c>
      <c r="E286" s="5">
        <f t="shared" si="16"/>
        <v>-16</v>
      </c>
      <c r="F286" s="129">
        <f t="shared" si="17"/>
        <v>-7.5117370892018781E-2</v>
      </c>
      <c r="G286" s="91"/>
      <c r="H286" s="92"/>
      <c r="I286" s="2"/>
      <c r="J286" s="5"/>
      <c r="M286" s="29"/>
    </row>
    <row r="287" spans="1:13" s="86" customFormat="1">
      <c r="A287" s="178">
        <v>725</v>
      </c>
      <c r="B287" s="179" t="s">
        <v>172</v>
      </c>
      <c r="C287" s="180">
        <v>16</v>
      </c>
      <c r="D287" s="180">
        <v>3</v>
      </c>
      <c r="E287" s="5">
        <f t="shared" si="16"/>
        <v>13</v>
      </c>
      <c r="F287" s="129">
        <f t="shared" si="17"/>
        <v>4.333333333333333</v>
      </c>
      <c r="G287" s="91"/>
      <c r="H287" s="92"/>
      <c r="I287" s="2"/>
      <c r="J287" s="5"/>
      <c r="M287" s="29"/>
    </row>
    <row r="288" spans="1:13" s="86" customFormat="1">
      <c r="A288" s="178">
        <v>726</v>
      </c>
      <c r="B288" s="179" t="s">
        <v>313</v>
      </c>
      <c r="C288" s="180"/>
      <c r="D288" s="180">
        <v>11</v>
      </c>
      <c r="E288" s="5">
        <f t="shared" si="16"/>
        <v>-11</v>
      </c>
      <c r="F288" s="129">
        <f t="shared" si="17"/>
        <v>-1</v>
      </c>
      <c r="G288" s="91"/>
      <c r="H288" s="92"/>
      <c r="I288" s="2"/>
      <c r="J288" s="5"/>
      <c r="M288" s="29"/>
    </row>
    <row r="289" spans="1:13" s="86" customFormat="1">
      <c r="A289" s="178">
        <v>728</v>
      </c>
      <c r="B289" s="179" t="s">
        <v>146</v>
      </c>
      <c r="C289" s="180">
        <v>154</v>
      </c>
      <c r="D289" s="180">
        <v>128</v>
      </c>
      <c r="E289" s="5">
        <f t="shared" si="16"/>
        <v>26</v>
      </c>
      <c r="F289" s="129">
        <f t="shared" si="17"/>
        <v>0.203125</v>
      </c>
      <c r="G289" s="91"/>
      <c r="H289" s="92"/>
      <c r="I289" s="2"/>
      <c r="J289" s="5"/>
      <c r="M289" s="29"/>
    </row>
    <row r="290" spans="1:13" s="86" customFormat="1">
      <c r="A290" s="178">
        <v>730</v>
      </c>
      <c r="B290" s="179" t="s">
        <v>314</v>
      </c>
      <c r="C290" s="180"/>
      <c r="D290" s="180">
        <v>5</v>
      </c>
      <c r="E290" s="5">
        <f t="shared" si="16"/>
        <v>-5</v>
      </c>
      <c r="F290" s="129">
        <f t="shared" si="17"/>
        <v>-1</v>
      </c>
      <c r="G290" s="91"/>
      <c r="H290" s="92"/>
      <c r="I290" s="2"/>
      <c r="J290" s="5"/>
      <c r="M290" s="29"/>
    </row>
    <row r="291" spans="1:13" s="86" customFormat="1">
      <c r="A291" s="178">
        <v>731</v>
      </c>
      <c r="B291" s="179" t="s">
        <v>190</v>
      </c>
      <c r="C291" s="180">
        <v>9</v>
      </c>
      <c r="D291" s="180">
        <v>12</v>
      </c>
      <c r="E291" s="5">
        <f t="shared" si="16"/>
        <v>-3</v>
      </c>
      <c r="F291" s="129">
        <f t="shared" si="17"/>
        <v>-0.25</v>
      </c>
      <c r="G291" s="91"/>
      <c r="H291" s="92"/>
      <c r="I291" s="2"/>
      <c r="J291" s="5"/>
      <c r="M291" s="29"/>
    </row>
    <row r="292" spans="1:13" s="86" customFormat="1">
      <c r="A292" s="178">
        <v>732</v>
      </c>
      <c r="B292" s="179" t="s">
        <v>355</v>
      </c>
      <c r="C292" s="180">
        <v>61</v>
      </c>
      <c r="D292" s="180">
        <v>59</v>
      </c>
      <c r="E292" s="5">
        <f t="shared" si="16"/>
        <v>2</v>
      </c>
      <c r="F292" s="129">
        <f t="shared" si="17"/>
        <v>3.3898305084745763E-2</v>
      </c>
      <c r="G292" s="91"/>
      <c r="H292" s="92"/>
      <c r="I292" s="2"/>
      <c r="J292" s="5"/>
      <c r="M292" s="29"/>
    </row>
    <row r="293" spans="1:13" s="86" customFormat="1">
      <c r="A293" s="178">
        <v>734</v>
      </c>
      <c r="B293" s="179" t="s">
        <v>77</v>
      </c>
      <c r="C293" s="180">
        <v>1</v>
      </c>
      <c r="D293" s="180">
        <v>3</v>
      </c>
      <c r="E293" s="5">
        <f t="shared" si="16"/>
        <v>-2</v>
      </c>
      <c r="F293" s="129">
        <f t="shared" si="17"/>
        <v>-0.66666666666666663</v>
      </c>
      <c r="G293" s="91"/>
      <c r="H293" s="92"/>
      <c r="I293" s="2"/>
      <c r="J293" s="5"/>
      <c r="M293" s="29"/>
    </row>
    <row r="294" spans="1:13" s="86" customFormat="1">
      <c r="A294" s="178">
        <v>735</v>
      </c>
      <c r="B294" s="179" t="s">
        <v>84</v>
      </c>
      <c r="C294" s="180">
        <v>261</v>
      </c>
      <c r="D294" s="180">
        <v>167</v>
      </c>
      <c r="E294" s="5">
        <f t="shared" si="16"/>
        <v>94</v>
      </c>
      <c r="F294" s="129">
        <f t="shared" si="17"/>
        <v>0.56287425149700598</v>
      </c>
      <c r="G294" s="91"/>
      <c r="H294" s="92"/>
      <c r="I294" s="2"/>
      <c r="J294" s="5"/>
      <c r="M294" s="29"/>
    </row>
    <row r="295" spans="1:13" s="86" customFormat="1">
      <c r="A295" s="178">
        <v>736</v>
      </c>
      <c r="B295" s="179" t="s">
        <v>150</v>
      </c>
      <c r="C295" s="180">
        <v>43</v>
      </c>
      <c r="D295" s="180">
        <v>57</v>
      </c>
      <c r="E295" s="5">
        <f t="shared" ref="E295:E298" si="18">C295-D295</f>
        <v>-14</v>
      </c>
      <c r="F295" s="129">
        <f t="shared" ref="F295:F297" si="19">E295/D295</f>
        <v>-0.24561403508771928</v>
      </c>
      <c r="G295" s="91"/>
      <c r="H295" s="92"/>
      <c r="I295" s="2"/>
      <c r="J295" s="5"/>
      <c r="M295" s="29"/>
    </row>
    <row r="296" spans="1:13" s="86" customFormat="1">
      <c r="A296" s="178">
        <v>737</v>
      </c>
      <c r="B296" s="179" t="s">
        <v>246</v>
      </c>
      <c r="C296" s="180"/>
      <c r="D296" s="180">
        <v>8</v>
      </c>
      <c r="E296" s="5">
        <f t="shared" si="18"/>
        <v>-8</v>
      </c>
      <c r="F296" s="129">
        <f t="shared" si="19"/>
        <v>-1</v>
      </c>
      <c r="G296" s="91"/>
      <c r="H296" s="92"/>
      <c r="I296" s="2"/>
      <c r="J296" s="5"/>
      <c r="M296" s="29"/>
    </row>
    <row r="297" spans="1:13" s="86" customFormat="1">
      <c r="A297" s="178">
        <v>738</v>
      </c>
      <c r="B297" s="179" t="s">
        <v>147</v>
      </c>
      <c r="C297" s="180">
        <v>58</v>
      </c>
      <c r="D297" s="180">
        <v>83</v>
      </c>
      <c r="E297" s="5">
        <f t="shared" si="18"/>
        <v>-25</v>
      </c>
      <c r="F297" s="129">
        <f t="shared" si="19"/>
        <v>-0.30120481927710846</v>
      </c>
      <c r="G297" s="91"/>
      <c r="H297" s="92"/>
      <c r="I297" s="2"/>
      <c r="J297" s="5"/>
      <c r="M297" s="29"/>
    </row>
    <row r="298" spans="1:13" s="86" customFormat="1">
      <c r="A298" s="178">
        <v>739</v>
      </c>
      <c r="B298" s="179" t="s">
        <v>95</v>
      </c>
      <c r="C298" s="180">
        <v>8</v>
      </c>
      <c r="D298" s="180">
        <v>0</v>
      </c>
      <c r="E298" s="5">
        <f t="shared" si="18"/>
        <v>8</v>
      </c>
      <c r="F298" s="183"/>
      <c r="G298" s="91"/>
      <c r="H298" s="92"/>
      <c r="I298" s="2"/>
      <c r="J298" s="5"/>
      <c r="M298" s="29"/>
    </row>
    <row r="299" spans="1:13" s="86" customFormat="1">
      <c r="A299" s="122"/>
      <c r="B299" s="191" t="s">
        <v>22</v>
      </c>
      <c r="C299" s="120">
        <f>SUM(C274:C298)</f>
        <v>1822</v>
      </c>
      <c r="D299" s="120">
        <f>SUM(D274:D298)</f>
        <v>1643</v>
      </c>
      <c r="E299" s="22">
        <f>C299-D299</f>
        <v>179</v>
      </c>
      <c r="F299" s="130">
        <f t="shared" ref="F299:F324" si="20">E299/D299</f>
        <v>0.10894704808277542</v>
      </c>
      <c r="G299" s="91"/>
      <c r="H299" s="92"/>
      <c r="I299" s="2"/>
      <c r="J299" s="5"/>
      <c r="M299" s="29"/>
    </row>
    <row r="300" spans="1:13" s="86" customFormat="1">
      <c r="A300" s="122"/>
      <c r="B300" s="118"/>
      <c r="C300" s="121"/>
      <c r="D300" s="121"/>
      <c r="E300" s="5"/>
      <c r="F300" s="129"/>
      <c r="G300" s="91"/>
      <c r="H300" s="92"/>
      <c r="I300" s="2"/>
      <c r="J300" s="5"/>
      <c r="M300" s="29"/>
    </row>
    <row r="301" spans="1:13" s="86" customFormat="1" ht="18.75">
      <c r="A301" s="122"/>
      <c r="B301" s="102" t="s">
        <v>324</v>
      </c>
      <c r="C301" s="121"/>
      <c r="D301" s="121"/>
      <c r="E301" s="5"/>
      <c r="F301" s="129"/>
      <c r="G301" s="91"/>
      <c r="H301" s="92"/>
      <c r="I301" s="2"/>
      <c r="J301" s="5"/>
      <c r="M301" s="29"/>
    </row>
    <row r="302" spans="1:13" s="86" customFormat="1">
      <c r="A302" s="178">
        <v>802</v>
      </c>
      <c r="B302" s="179" t="s">
        <v>40</v>
      </c>
      <c r="C302" s="180">
        <v>200</v>
      </c>
      <c r="D302" s="180">
        <v>234</v>
      </c>
      <c r="E302" s="5">
        <f t="shared" ref="E302:E324" si="21">C302-D302</f>
        <v>-34</v>
      </c>
      <c r="F302" s="129">
        <f t="shared" si="20"/>
        <v>-0.14529914529914531</v>
      </c>
      <c r="G302" s="91"/>
      <c r="H302" s="92"/>
      <c r="I302" s="2"/>
      <c r="J302" s="5"/>
      <c r="M302" s="29"/>
    </row>
    <row r="303" spans="1:13" s="86" customFormat="1">
      <c r="A303" s="178">
        <v>803</v>
      </c>
      <c r="B303" s="179" t="s">
        <v>237</v>
      </c>
      <c r="C303" s="180">
        <v>23</v>
      </c>
      <c r="D303" s="180">
        <v>47</v>
      </c>
      <c r="E303" s="5">
        <f t="shared" ref="E303:E320" si="22">C303-D303</f>
        <v>-24</v>
      </c>
      <c r="F303" s="129">
        <f t="shared" ref="F303:F320" si="23">E303/D303</f>
        <v>-0.51063829787234039</v>
      </c>
      <c r="G303" s="91"/>
      <c r="H303" s="92"/>
      <c r="I303" s="2"/>
      <c r="J303" s="5"/>
      <c r="M303" s="29"/>
    </row>
    <row r="304" spans="1:13" s="86" customFormat="1">
      <c r="A304" s="178">
        <v>804</v>
      </c>
      <c r="B304" s="179" t="s">
        <v>96</v>
      </c>
      <c r="C304" s="180">
        <v>30</v>
      </c>
      <c r="D304" s="180">
        <v>38</v>
      </c>
      <c r="E304" s="5">
        <f t="shared" si="22"/>
        <v>-8</v>
      </c>
      <c r="F304" s="129">
        <f t="shared" si="23"/>
        <v>-0.21052631578947367</v>
      </c>
      <c r="G304" s="91"/>
      <c r="H304" s="92"/>
      <c r="I304" s="2"/>
      <c r="J304" s="5"/>
      <c r="M304" s="29"/>
    </row>
    <row r="305" spans="1:13" s="86" customFormat="1">
      <c r="A305" s="178">
        <v>805</v>
      </c>
      <c r="B305" s="179" t="s">
        <v>76</v>
      </c>
      <c r="C305" s="180">
        <v>27</v>
      </c>
      <c r="D305" s="180">
        <v>40</v>
      </c>
      <c r="E305" s="5">
        <f t="shared" si="22"/>
        <v>-13</v>
      </c>
      <c r="F305" s="129">
        <f t="shared" si="23"/>
        <v>-0.32500000000000001</v>
      </c>
      <c r="G305" s="91"/>
      <c r="H305" s="92"/>
      <c r="I305" s="2"/>
      <c r="J305" s="5"/>
      <c r="M305" s="29"/>
    </row>
    <row r="306" spans="1:13" s="86" customFormat="1">
      <c r="A306" s="178">
        <v>806</v>
      </c>
      <c r="B306" s="179" t="s">
        <v>11</v>
      </c>
      <c r="C306" s="180">
        <v>956</v>
      </c>
      <c r="D306" s="180">
        <v>970</v>
      </c>
      <c r="E306" s="5">
        <f t="shared" si="22"/>
        <v>-14</v>
      </c>
      <c r="F306" s="129">
        <f t="shared" si="23"/>
        <v>-1.443298969072165E-2</v>
      </c>
      <c r="G306" s="91"/>
      <c r="H306" s="92"/>
      <c r="I306" s="2"/>
      <c r="J306" s="5"/>
      <c r="M306" s="29"/>
    </row>
    <row r="307" spans="1:13" s="86" customFormat="1">
      <c r="A307" s="178">
        <v>807</v>
      </c>
      <c r="B307" s="179" t="s">
        <v>163</v>
      </c>
      <c r="C307" s="180">
        <v>26</v>
      </c>
      <c r="D307" s="180">
        <v>42</v>
      </c>
      <c r="E307" s="5">
        <f t="shared" si="22"/>
        <v>-16</v>
      </c>
      <c r="F307" s="129">
        <f t="shared" si="23"/>
        <v>-0.38095238095238093</v>
      </c>
      <c r="G307" s="91"/>
      <c r="H307" s="92"/>
      <c r="I307" s="2"/>
      <c r="J307" s="5"/>
      <c r="M307" s="29"/>
    </row>
    <row r="308" spans="1:13" s="86" customFormat="1">
      <c r="A308" s="178">
        <v>808</v>
      </c>
      <c r="B308" s="179" t="s">
        <v>12</v>
      </c>
      <c r="C308" s="180">
        <v>558</v>
      </c>
      <c r="D308" s="180">
        <v>612</v>
      </c>
      <c r="E308" s="5">
        <f t="shared" si="22"/>
        <v>-54</v>
      </c>
      <c r="F308" s="129">
        <f t="shared" si="23"/>
        <v>-8.8235294117647065E-2</v>
      </c>
      <c r="G308" s="91"/>
      <c r="H308" s="92"/>
      <c r="I308" s="2"/>
      <c r="J308" s="5"/>
      <c r="M308" s="29"/>
    </row>
    <row r="309" spans="1:13">
      <c r="A309" s="178">
        <v>809</v>
      </c>
      <c r="B309" s="179" t="s">
        <v>159</v>
      </c>
      <c r="C309" s="180">
        <v>37</v>
      </c>
      <c r="D309" s="180">
        <v>14</v>
      </c>
      <c r="E309" s="5">
        <f t="shared" si="22"/>
        <v>23</v>
      </c>
      <c r="F309" s="129">
        <f t="shared" si="23"/>
        <v>1.6428571428571428</v>
      </c>
      <c r="H309" s="92"/>
      <c r="I309" s="2"/>
      <c r="J309" s="5"/>
    </row>
    <row r="310" spans="1:13">
      <c r="A310" s="178">
        <v>810</v>
      </c>
      <c r="B310" s="179" t="s">
        <v>15</v>
      </c>
      <c r="C310" s="180">
        <v>784</v>
      </c>
      <c r="D310" s="180">
        <v>791</v>
      </c>
      <c r="E310" s="5">
        <f t="shared" si="22"/>
        <v>-7</v>
      </c>
      <c r="F310" s="129">
        <f t="shared" si="23"/>
        <v>-8.8495575221238937E-3</v>
      </c>
      <c r="H310" s="92"/>
      <c r="I310" s="2"/>
      <c r="J310" s="5"/>
    </row>
    <row r="311" spans="1:13">
      <c r="A311" s="178">
        <v>811</v>
      </c>
      <c r="B311" s="179" t="s">
        <v>4</v>
      </c>
      <c r="C311" s="180">
        <v>1899</v>
      </c>
      <c r="D311" s="180">
        <v>1963</v>
      </c>
      <c r="E311" s="5">
        <f t="shared" si="22"/>
        <v>-64</v>
      </c>
      <c r="F311" s="129">
        <f t="shared" si="23"/>
        <v>-3.2603158430973E-2</v>
      </c>
      <c r="H311" s="92"/>
      <c r="I311" s="2"/>
      <c r="J311" s="5"/>
    </row>
    <row r="312" spans="1:13">
      <c r="A312" s="178">
        <v>812</v>
      </c>
      <c r="B312" s="179" t="s">
        <v>90</v>
      </c>
      <c r="C312" s="180">
        <v>9</v>
      </c>
      <c r="D312" s="180">
        <v>1</v>
      </c>
      <c r="E312" s="5">
        <f t="shared" si="22"/>
        <v>8</v>
      </c>
      <c r="F312" s="129">
        <f t="shared" si="23"/>
        <v>8</v>
      </c>
      <c r="H312" s="92"/>
      <c r="I312" s="2"/>
      <c r="J312" s="5"/>
    </row>
    <row r="313" spans="1:13">
      <c r="A313" s="178">
        <v>813</v>
      </c>
      <c r="B313" s="179" t="s">
        <v>315</v>
      </c>
      <c r="C313" s="180">
        <v>125</v>
      </c>
      <c r="D313" s="180">
        <v>151</v>
      </c>
      <c r="E313" s="5">
        <f t="shared" si="22"/>
        <v>-26</v>
      </c>
      <c r="F313" s="129">
        <f t="shared" si="23"/>
        <v>-0.17218543046357615</v>
      </c>
      <c r="H313" s="92"/>
      <c r="I313" s="2"/>
      <c r="J313" s="5"/>
    </row>
    <row r="314" spans="1:13">
      <c r="A314" s="178">
        <v>814</v>
      </c>
      <c r="B314" s="179" t="s">
        <v>5</v>
      </c>
      <c r="C314" s="180">
        <v>2520</v>
      </c>
      <c r="D314" s="180">
        <v>2489</v>
      </c>
      <c r="E314" s="5">
        <f t="shared" si="22"/>
        <v>31</v>
      </c>
      <c r="F314" s="129">
        <f t="shared" si="23"/>
        <v>1.2454801124949779E-2</v>
      </c>
      <c r="H314" s="92"/>
      <c r="I314" s="2"/>
      <c r="J314" s="5"/>
    </row>
    <row r="315" spans="1:13">
      <c r="A315" s="178">
        <v>815</v>
      </c>
      <c r="B315" s="179" t="s">
        <v>132</v>
      </c>
      <c r="C315" s="180">
        <v>299</v>
      </c>
      <c r="D315" s="180">
        <v>405</v>
      </c>
      <c r="E315" s="5">
        <f t="shared" si="22"/>
        <v>-106</v>
      </c>
      <c r="F315" s="129">
        <f t="shared" si="23"/>
        <v>-0.2617283950617284</v>
      </c>
      <c r="H315" s="92"/>
      <c r="I315" s="2"/>
      <c r="J315" s="5"/>
    </row>
    <row r="316" spans="1:13">
      <c r="A316" s="178">
        <v>816</v>
      </c>
      <c r="B316" s="179" t="s">
        <v>183</v>
      </c>
      <c r="C316" s="180">
        <v>253</v>
      </c>
      <c r="D316" s="180">
        <v>238</v>
      </c>
      <c r="E316" s="5">
        <f t="shared" si="22"/>
        <v>15</v>
      </c>
      <c r="F316" s="129">
        <f t="shared" si="23"/>
        <v>6.3025210084033612E-2</v>
      </c>
      <c r="H316" s="92"/>
      <c r="I316" s="2"/>
      <c r="J316" s="5"/>
    </row>
    <row r="317" spans="1:13">
      <c r="A317" s="178">
        <v>817</v>
      </c>
      <c r="B317" s="179" t="s">
        <v>176</v>
      </c>
      <c r="C317" s="180">
        <v>218</v>
      </c>
      <c r="D317" s="180">
        <v>190</v>
      </c>
      <c r="E317" s="5">
        <f t="shared" si="22"/>
        <v>28</v>
      </c>
      <c r="F317" s="129">
        <f t="shared" si="23"/>
        <v>0.14736842105263157</v>
      </c>
      <c r="H317" s="92"/>
      <c r="I317" s="2"/>
      <c r="J317" s="5"/>
    </row>
    <row r="318" spans="1:13">
      <c r="A318" s="178">
        <v>819</v>
      </c>
      <c r="B318" s="179" t="s">
        <v>26</v>
      </c>
      <c r="C318" s="180">
        <v>472</v>
      </c>
      <c r="D318" s="180">
        <v>383</v>
      </c>
      <c r="E318" s="5">
        <f t="shared" si="22"/>
        <v>89</v>
      </c>
      <c r="F318" s="129">
        <f t="shared" si="23"/>
        <v>0.23237597911227154</v>
      </c>
      <c r="H318" s="92"/>
      <c r="I318" s="2"/>
      <c r="J318" s="5"/>
    </row>
    <row r="319" spans="1:13">
      <c r="A319" s="178">
        <v>820</v>
      </c>
      <c r="B319" s="179" t="s">
        <v>31</v>
      </c>
      <c r="C319" s="180">
        <v>477</v>
      </c>
      <c r="D319" s="180">
        <v>401</v>
      </c>
      <c r="E319" s="5">
        <f t="shared" si="22"/>
        <v>76</v>
      </c>
      <c r="F319" s="129">
        <f t="shared" si="23"/>
        <v>0.18952618453865336</v>
      </c>
      <c r="H319" s="92"/>
      <c r="I319" s="2"/>
      <c r="J319" s="5"/>
    </row>
    <row r="320" spans="1:13">
      <c r="A320" s="178">
        <v>822</v>
      </c>
      <c r="B320" s="179" t="s">
        <v>186</v>
      </c>
      <c r="C320" s="180">
        <v>600</v>
      </c>
      <c r="D320" s="180">
        <v>616</v>
      </c>
      <c r="E320" s="5">
        <f t="shared" si="22"/>
        <v>-16</v>
      </c>
      <c r="F320" s="129">
        <f t="shared" si="23"/>
        <v>-2.5974025974025976E-2</v>
      </c>
      <c r="H320" s="92"/>
      <c r="I320" s="2"/>
      <c r="J320" s="5"/>
    </row>
    <row r="321" spans="1:13">
      <c r="A321" s="122"/>
      <c r="B321" s="191" t="s">
        <v>22</v>
      </c>
      <c r="C321" s="120">
        <f>SUM(C302:C320)</f>
        <v>9513</v>
      </c>
      <c r="D321" s="120">
        <f>SUM(D302:D320)</f>
        <v>9625</v>
      </c>
      <c r="E321" s="22">
        <f t="shared" si="21"/>
        <v>-112</v>
      </c>
      <c r="F321" s="130">
        <f t="shared" si="20"/>
        <v>-1.1636363636363636E-2</v>
      </c>
      <c r="H321" s="92"/>
      <c r="I321" s="2"/>
      <c r="J321" s="5"/>
    </row>
    <row r="322" spans="1:13">
      <c r="A322" s="122"/>
      <c r="B322" s="118"/>
      <c r="C322" s="121"/>
      <c r="D322" s="121"/>
      <c r="E322" s="5"/>
      <c r="F322" s="129"/>
      <c r="H322" s="92"/>
      <c r="I322" s="2"/>
      <c r="J322" s="5"/>
    </row>
    <row r="323" spans="1:13" ht="18.75">
      <c r="A323" s="122"/>
      <c r="B323" s="102" t="s">
        <v>325</v>
      </c>
      <c r="C323" s="121"/>
      <c r="D323" s="121"/>
      <c r="E323" s="5"/>
      <c r="F323" s="129"/>
      <c r="H323" s="92"/>
      <c r="I323" s="2"/>
      <c r="J323" s="5"/>
    </row>
    <row r="324" spans="1:13">
      <c r="A324" s="178">
        <v>901</v>
      </c>
      <c r="B324" s="179" t="s">
        <v>24</v>
      </c>
      <c r="C324" s="180">
        <v>194</v>
      </c>
      <c r="D324" s="180">
        <v>169</v>
      </c>
      <c r="E324" s="5">
        <f t="shared" si="21"/>
        <v>25</v>
      </c>
      <c r="F324" s="129">
        <f t="shared" si="20"/>
        <v>0.14792899408284024</v>
      </c>
      <c r="H324" s="92"/>
      <c r="I324" s="2"/>
      <c r="J324" s="5"/>
    </row>
    <row r="325" spans="1:13">
      <c r="A325" s="178">
        <v>902</v>
      </c>
      <c r="B325" s="179" t="s">
        <v>32</v>
      </c>
      <c r="C325" s="180">
        <v>700</v>
      </c>
      <c r="D325" s="180">
        <v>753</v>
      </c>
      <c r="E325" s="5">
        <f t="shared" ref="E325:E356" si="24">C325-D325</f>
        <v>-53</v>
      </c>
      <c r="F325" s="129">
        <f t="shared" ref="F325:F356" si="25">E325/D325</f>
        <v>-7.0385126162018599E-2</v>
      </c>
      <c r="H325" s="92"/>
      <c r="I325" s="2"/>
      <c r="J325" s="5"/>
      <c r="M325" s="86"/>
    </row>
    <row r="326" spans="1:13">
      <c r="A326" s="178">
        <v>903</v>
      </c>
      <c r="B326" s="179" t="s">
        <v>87</v>
      </c>
      <c r="C326" s="180">
        <v>62</v>
      </c>
      <c r="D326" s="180">
        <v>67</v>
      </c>
      <c r="E326" s="5">
        <f t="shared" si="24"/>
        <v>-5</v>
      </c>
      <c r="F326" s="129">
        <f t="shared" si="25"/>
        <v>-7.4626865671641784E-2</v>
      </c>
      <c r="H326" s="92"/>
      <c r="I326" s="2"/>
      <c r="J326" s="5"/>
      <c r="M326" s="86"/>
    </row>
    <row r="327" spans="1:13">
      <c r="A327" s="178">
        <v>904</v>
      </c>
      <c r="B327" s="179" t="s">
        <v>197</v>
      </c>
      <c r="C327" s="180">
        <v>234</v>
      </c>
      <c r="D327" s="180">
        <v>155</v>
      </c>
      <c r="E327" s="5">
        <f t="shared" si="24"/>
        <v>79</v>
      </c>
      <c r="F327" s="129">
        <f t="shared" si="25"/>
        <v>0.50967741935483868</v>
      </c>
      <c r="H327" s="92"/>
      <c r="I327" s="2"/>
      <c r="J327" s="5"/>
      <c r="M327" s="86"/>
    </row>
    <row r="328" spans="1:13">
      <c r="A328" s="178">
        <v>905</v>
      </c>
      <c r="B328" s="179" t="s">
        <v>10</v>
      </c>
      <c r="C328" s="180">
        <v>994</v>
      </c>
      <c r="D328" s="180">
        <v>890</v>
      </c>
      <c r="E328" s="5">
        <f t="shared" si="24"/>
        <v>104</v>
      </c>
      <c r="F328" s="129">
        <f t="shared" si="25"/>
        <v>0.11685393258426967</v>
      </c>
      <c r="H328" s="92"/>
      <c r="I328" s="2"/>
      <c r="J328" s="5"/>
      <c r="M328" s="86"/>
    </row>
    <row r="329" spans="1:13">
      <c r="A329" s="178">
        <v>906</v>
      </c>
      <c r="B329" s="179" t="s">
        <v>194</v>
      </c>
      <c r="C329" s="180">
        <v>744</v>
      </c>
      <c r="D329" s="180">
        <v>764</v>
      </c>
      <c r="E329" s="5">
        <f t="shared" si="24"/>
        <v>-20</v>
      </c>
      <c r="F329" s="129">
        <f t="shared" si="25"/>
        <v>-2.6178010471204188E-2</v>
      </c>
      <c r="H329" s="92"/>
      <c r="I329" s="2"/>
      <c r="J329" s="5"/>
      <c r="M329" s="86"/>
    </row>
    <row r="330" spans="1:13">
      <c r="A330" s="178">
        <v>907</v>
      </c>
      <c r="B330" s="179" t="s">
        <v>46</v>
      </c>
      <c r="C330" s="180">
        <v>1139</v>
      </c>
      <c r="D330" s="180">
        <v>1155</v>
      </c>
      <c r="E330" s="5">
        <f t="shared" si="24"/>
        <v>-16</v>
      </c>
      <c r="F330" s="129">
        <f t="shared" si="25"/>
        <v>-1.3852813852813853E-2</v>
      </c>
      <c r="H330" s="92"/>
      <c r="I330" s="2"/>
      <c r="J330" s="5"/>
      <c r="M330" s="86"/>
    </row>
    <row r="331" spans="1:13">
      <c r="A331" s="178">
        <v>910</v>
      </c>
      <c r="B331" s="179" t="s">
        <v>187</v>
      </c>
      <c r="C331" s="180">
        <v>91</v>
      </c>
      <c r="D331" s="180">
        <v>144</v>
      </c>
      <c r="E331" s="5">
        <f t="shared" si="24"/>
        <v>-53</v>
      </c>
      <c r="F331" s="129">
        <f t="shared" si="25"/>
        <v>-0.36805555555555558</v>
      </c>
      <c r="H331" s="92"/>
      <c r="I331" s="2"/>
      <c r="J331" s="5"/>
      <c r="M331" s="86"/>
    </row>
    <row r="332" spans="1:13">
      <c r="A332" s="178">
        <v>912</v>
      </c>
      <c r="B332" s="179" t="s">
        <v>253</v>
      </c>
      <c r="C332" s="180">
        <v>523</v>
      </c>
      <c r="D332" s="180">
        <v>462</v>
      </c>
      <c r="E332" s="5">
        <f t="shared" si="24"/>
        <v>61</v>
      </c>
      <c r="F332" s="129">
        <f t="shared" si="25"/>
        <v>0.13203463203463203</v>
      </c>
      <c r="H332" s="93"/>
      <c r="I332" s="2"/>
      <c r="J332" s="5"/>
      <c r="M332" s="86"/>
    </row>
    <row r="333" spans="1:13">
      <c r="A333" s="178">
        <v>913</v>
      </c>
      <c r="B333" s="179" t="s">
        <v>207</v>
      </c>
      <c r="C333" s="180">
        <v>816</v>
      </c>
      <c r="D333" s="180">
        <v>778</v>
      </c>
      <c r="E333" s="5">
        <f t="shared" si="24"/>
        <v>38</v>
      </c>
      <c r="F333" s="129">
        <f t="shared" si="25"/>
        <v>4.8843187660668377E-2</v>
      </c>
      <c r="H333" s="92"/>
      <c r="I333" s="2"/>
      <c r="J333" s="5"/>
      <c r="M333" s="86"/>
    </row>
    <row r="334" spans="1:13">
      <c r="A334" s="178">
        <v>914</v>
      </c>
      <c r="B334" s="179" t="s">
        <v>133</v>
      </c>
      <c r="C334" s="180">
        <v>42</v>
      </c>
      <c r="D334" s="180">
        <v>29</v>
      </c>
      <c r="E334" s="5">
        <f t="shared" si="24"/>
        <v>13</v>
      </c>
      <c r="F334" s="129">
        <f t="shared" si="25"/>
        <v>0.44827586206896552</v>
      </c>
      <c r="H334" s="92"/>
      <c r="I334" s="2"/>
      <c r="J334" s="5"/>
      <c r="M334" s="86"/>
    </row>
    <row r="335" spans="1:13">
      <c r="A335" s="178">
        <v>915</v>
      </c>
      <c r="B335" s="179" t="s">
        <v>137</v>
      </c>
      <c r="C335" s="180">
        <v>46</v>
      </c>
      <c r="D335" s="180">
        <v>51</v>
      </c>
      <c r="E335" s="5">
        <f t="shared" si="24"/>
        <v>-5</v>
      </c>
      <c r="F335" s="129">
        <f t="shared" si="25"/>
        <v>-9.8039215686274508E-2</v>
      </c>
      <c r="H335" s="92"/>
      <c r="I335" s="2"/>
      <c r="J335" s="5"/>
      <c r="M335" s="86"/>
    </row>
    <row r="336" spans="1:13">
      <c r="A336" s="178">
        <v>916</v>
      </c>
      <c r="B336" s="179" t="s">
        <v>108</v>
      </c>
      <c r="C336" s="180">
        <v>74</v>
      </c>
      <c r="D336" s="180">
        <v>48</v>
      </c>
      <c r="E336" s="5">
        <f t="shared" si="24"/>
        <v>26</v>
      </c>
      <c r="F336" s="129">
        <f t="shared" si="25"/>
        <v>0.54166666666666663</v>
      </c>
      <c r="H336" s="92"/>
      <c r="I336" s="2"/>
      <c r="J336" s="5"/>
      <c r="M336" s="86"/>
    </row>
    <row r="337" spans="1:13">
      <c r="A337" s="178">
        <v>917</v>
      </c>
      <c r="B337" s="179" t="s">
        <v>152</v>
      </c>
      <c r="C337" s="180">
        <v>25</v>
      </c>
      <c r="D337" s="180">
        <v>24</v>
      </c>
      <c r="E337" s="5">
        <f t="shared" si="24"/>
        <v>1</v>
      </c>
      <c r="F337" s="129">
        <f t="shared" si="25"/>
        <v>4.1666666666666664E-2</v>
      </c>
      <c r="H337" s="92"/>
      <c r="I337" s="2"/>
      <c r="J337" s="5"/>
      <c r="M337" s="86"/>
    </row>
    <row r="338" spans="1:13">
      <c r="A338" s="178">
        <v>918</v>
      </c>
      <c r="B338" s="179" t="s">
        <v>148</v>
      </c>
      <c r="C338" s="180">
        <v>101</v>
      </c>
      <c r="D338" s="180">
        <v>85</v>
      </c>
      <c r="E338" s="5">
        <f t="shared" si="24"/>
        <v>16</v>
      </c>
      <c r="F338" s="129">
        <f t="shared" si="25"/>
        <v>0.18823529411764706</v>
      </c>
      <c r="H338" s="92"/>
      <c r="I338" s="2"/>
      <c r="J338" s="5"/>
    </row>
    <row r="339" spans="1:13">
      <c r="A339" s="178">
        <v>919</v>
      </c>
      <c r="B339" s="179" t="s">
        <v>188</v>
      </c>
      <c r="C339" s="180">
        <v>105</v>
      </c>
      <c r="D339" s="180">
        <v>81</v>
      </c>
      <c r="E339" s="5">
        <f t="shared" si="24"/>
        <v>24</v>
      </c>
      <c r="F339" s="129">
        <f t="shared" si="25"/>
        <v>0.29629629629629628</v>
      </c>
      <c r="H339" s="92"/>
      <c r="I339" s="2"/>
      <c r="J339" s="5"/>
    </row>
    <row r="340" spans="1:13">
      <c r="A340" s="178">
        <v>920</v>
      </c>
      <c r="B340" s="179" t="s">
        <v>88</v>
      </c>
      <c r="C340" s="180">
        <v>36</v>
      </c>
      <c r="D340" s="180">
        <v>34</v>
      </c>
      <c r="E340" s="5">
        <f t="shared" si="24"/>
        <v>2</v>
      </c>
      <c r="F340" s="129">
        <f t="shared" si="25"/>
        <v>5.8823529411764705E-2</v>
      </c>
      <c r="H340" s="92"/>
      <c r="I340" s="2"/>
      <c r="J340" s="5"/>
    </row>
    <row r="341" spans="1:13">
      <c r="A341" s="178">
        <v>921</v>
      </c>
      <c r="B341" s="179" t="s">
        <v>91</v>
      </c>
      <c r="C341" s="180">
        <v>157</v>
      </c>
      <c r="D341" s="180">
        <v>163</v>
      </c>
      <c r="E341" s="5">
        <f t="shared" si="24"/>
        <v>-6</v>
      </c>
      <c r="F341" s="129">
        <f t="shared" si="25"/>
        <v>-3.6809815950920248E-2</v>
      </c>
      <c r="H341" s="92"/>
      <c r="I341" s="2"/>
      <c r="J341" s="5"/>
    </row>
    <row r="342" spans="1:13">
      <c r="A342" s="178">
        <v>922</v>
      </c>
      <c r="B342" s="179" t="s">
        <v>254</v>
      </c>
      <c r="C342" s="180">
        <v>380</v>
      </c>
      <c r="D342" s="180">
        <v>325</v>
      </c>
      <c r="E342" s="5">
        <f t="shared" si="24"/>
        <v>55</v>
      </c>
      <c r="F342" s="129">
        <f t="shared" si="25"/>
        <v>0.16923076923076924</v>
      </c>
      <c r="H342" s="92"/>
      <c r="I342" s="2"/>
      <c r="J342" s="5"/>
    </row>
    <row r="343" spans="1:13">
      <c r="A343" s="178">
        <v>925</v>
      </c>
      <c r="B343" s="179" t="s">
        <v>97</v>
      </c>
      <c r="C343" s="180">
        <v>677</v>
      </c>
      <c r="D343" s="180">
        <v>737</v>
      </c>
      <c r="E343" s="5">
        <f t="shared" si="24"/>
        <v>-60</v>
      </c>
      <c r="F343" s="129">
        <f t="shared" si="25"/>
        <v>-8.1411126187245594E-2</v>
      </c>
      <c r="H343" s="92"/>
      <c r="I343" s="2"/>
      <c r="J343" s="5"/>
    </row>
    <row r="344" spans="1:13">
      <c r="A344" s="178">
        <v>926</v>
      </c>
      <c r="B344" s="179" t="s">
        <v>33</v>
      </c>
      <c r="C344" s="180">
        <v>336</v>
      </c>
      <c r="D344" s="180">
        <v>380</v>
      </c>
      <c r="E344" s="5">
        <f t="shared" si="24"/>
        <v>-44</v>
      </c>
      <c r="F344" s="129">
        <f t="shared" si="25"/>
        <v>-0.11578947368421053</v>
      </c>
      <c r="H344" s="92"/>
      <c r="I344" s="2"/>
      <c r="J344" s="5"/>
    </row>
    <row r="345" spans="1:13">
      <c r="A345" s="178">
        <v>927</v>
      </c>
      <c r="B345" s="179" t="s">
        <v>58</v>
      </c>
      <c r="C345" s="180">
        <v>19</v>
      </c>
      <c r="D345" s="180">
        <v>40</v>
      </c>
      <c r="E345" s="5">
        <f t="shared" si="24"/>
        <v>-21</v>
      </c>
      <c r="F345" s="129">
        <f t="shared" si="25"/>
        <v>-0.52500000000000002</v>
      </c>
      <c r="H345" s="92"/>
      <c r="I345" s="2"/>
      <c r="J345" s="5"/>
    </row>
    <row r="346" spans="1:13">
      <c r="A346" s="178">
        <v>931</v>
      </c>
      <c r="B346" s="179" t="s">
        <v>114</v>
      </c>
      <c r="C346" s="180">
        <v>158</v>
      </c>
      <c r="D346" s="180">
        <v>145</v>
      </c>
      <c r="E346" s="5">
        <f t="shared" si="24"/>
        <v>13</v>
      </c>
      <c r="F346" s="129">
        <f t="shared" si="25"/>
        <v>8.9655172413793102E-2</v>
      </c>
      <c r="H346" s="92"/>
      <c r="I346" s="2"/>
      <c r="J346" s="5"/>
    </row>
    <row r="347" spans="1:13">
      <c r="A347" s="178">
        <v>932</v>
      </c>
      <c r="B347" s="179" t="s">
        <v>267</v>
      </c>
      <c r="C347" s="180">
        <v>85</v>
      </c>
      <c r="D347" s="180">
        <v>119</v>
      </c>
      <c r="E347" s="5">
        <f t="shared" si="24"/>
        <v>-34</v>
      </c>
      <c r="F347" s="129">
        <f t="shared" si="25"/>
        <v>-0.2857142857142857</v>
      </c>
      <c r="H347" s="92"/>
      <c r="I347" s="2"/>
      <c r="J347" s="5"/>
    </row>
    <row r="348" spans="1:13">
      <c r="A348" s="178">
        <v>934</v>
      </c>
      <c r="B348" s="179" t="s">
        <v>25</v>
      </c>
      <c r="C348" s="180">
        <v>216</v>
      </c>
      <c r="D348" s="180">
        <v>229</v>
      </c>
      <c r="E348" s="5">
        <f t="shared" si="24"/>
        <v>-13</v>
      </c>
      <c r="F348" s="129">
        <f t="shared" si="25"/>
        <v>-5.6768558951965066E-2</v>
      </c>
      <c r="H348" s="92"/>
      <c r="I348" s="2"/>
      <c r="J348" s="5"/>
    </row>
    <row r="349" spans="1:13">
      <c r="A349" s="178">
        <v>935</v>
      </c>
      <c r="B349" s="179" t="s">
        <v>268</v>
      </c>
      <c r="C349" s="180">
        <v>362</v>
      </c>
      <c r="D349" s="180">
        <v>387</v>
      </c>
      <c r="E349" s="5">
        <f t="shared" si="24"/>
        <v>-25</v>
      </c>
      <c r="F349" s="129">
        <f t="shared" si="25"/>
        <v>-6.4599483204134361E-2</v>
      </c>
      <c r="H349" s="92"/>
      <c r="I349" s="5"/>
      <c r="J349" s="5"/>
    </row>
    <row r="350" spans="1:13">
      <c r="A350" s="178">
        <v>936</v>
      </c>
      <c r="B350" s="179" t="s">
        <v>28</v>
      </c>
      <c r="C350" s="180">
        <v>201</v>
      </c>
      <c r="D350" s="180">
        <v>250</v>
      </c>
      <c r="E350" s="5">
        <f t="shared" si="24"/>
        <v>-49</v>
      </c>
      <c r="F350" s="129">
        <f t="shared" si="25"/>
        <v>-0.19600000000000001</v>
      </c>
      <c r="H350" s="92"/>
      <c r="I350" s="2"/>
      <c r="J350" s="5"/>
    </row>
    <row r="351" spans="1:13">
      <c r="A351" s="178">
        <v>937</v>
      </c>
      <c r="B351" s="179" t="s">
        <v>61</v>
      </c>
      <c r="C351" s="180">
        <v>166</v>
      </c>
      <c r="D351" s="180">
        <v>148</v>
      </c>
      <c r="E351" s="5">
        <f t="shared" si="24"/>
        <v>18</v>
      </c>
      <c r="F351" s="129">
        <f t="shared" si="25"/>
        <v>0.12162162162162163</v>
      </c>
      <c r="H351" s="92"/>
      <c r="I351" s="2"/>
      <c r="J351" s="5"/>
    </row>
    <row r="352" spans="1:13">
      <c r="A352" s="178">
        <v>938</v>
      </c>
      <c r="B352" s="179" t="s">
        <v>255</v>
      </c>
      <c r="C352" s="180">
        <v>139</v>
      </c>
      <c r="D352" s="180">
        <v>151</v>
      </c>
      <c r="E352" s="5">
        <f t="shared" si="24"/>
        <v>-12</v>
      </c>
      <c r="F352" s="129">
        <f t="shared" si="25"/>
        <v>-7.9470198675496692E-2</v>
      </c>
      <c r="H352" s="92"/>
      <c r="I352" s="2"/>
      <c r="J352" s="5"/>
    </row>
    <row r="353" spans="1:10">
      <c r="A353" s="178">
        <v>940</v>
      </c>
      <c r="B353" s="179" t="s">
        <v>256</v>
      </c>
      <c r="C353" s="180">
        <v>126</v>
      </c>
      <c r="D353" s="180">
        <v>116</v>
      </c>
      <c r="E353" s="5">
        <f t="shared" si="24"/>
        <v>10</v>
      </c>
      <c r="F353" s="129">
        <f t="shared" si="25"/>
        <v>8.6206896551724144E-2</v>
      </c>
      <c r="H353" s="85"/>
      <c r="I353" s="87"/>
      <c r="J353" s="86"/>
    </row>
    <row r="354" spans="1:10">
      <c r="A354" s="178">
        <v>941</v>
      </c>
      <c r="B354" s="179" t="s">
        <v>269</v>
      </c>
      <c r="C354" s="180">
        <v>89</v>
      </c>
      <c r="D354" s="180">
        <v>103</v>
      </c>
      <c r="E354" s="5">
        <f t="shared" si="24"/>
        <v>-14</v>
      </c>
      <c r="F354" s="129">
        <f t="shared" si="25"/>
        <v>-0.13592233009708737</v>
      </c>
      <c r="H354" s="85"/>
      <c r="I354" s="87"/>
      <c r="J354" s="86"/>
    </row>
    <row r="355" spans="1:10">
      <c r="A355" s="178">
        <v>942</v>
      </c>
      <c r="B355" s="179" t="s">
        <v>270</v>
      </c>
      <c r="C355" s="180">
        <v>84</v>
      </c>
      <c r="D355" s="180">
        <v>57</v>
      </c>
      <c r="E355" s="5">
        <f t="shared" si="24"/>
        <v>27</v>
      </c>
      <c r="F355" s="129">
        <f t="shared" si="25"/>
        <v>0.47368421052631576</v>
      </c>
      <c r="H355" s="85"/>
      <c r="I355" s="87"/>
      <c r="J355" s="86"/>
    </row>
    <row r="356" spans="1:10">
      <c r="A356" s="178">
        <v>993</v>
      </c>
      <c r="B356" s="179" t="s">
        <v>223</v>
      </c>
      <c r="C356" s="180">
        <v>406</v>
      </c>
      <c r="D356" s="180">
        <v>493</v>
      </c>
      <c r="E356" s="5">
        <f t="shared" si="24"/>
        <v>-87</v>
      </c>
      <c r="F356" s="129">
        <f t="shared" si="25"/>
        <v>-0.17647058823529413</v>
      </c>
      <c r="H356" s="85"/>
      <c r="I356" s="87"/>
      <c r="J356" s="86"/>
    </row>
    <row r="357" spans="1:10">
      <c r="A357" s="105"/>
      <c r="B357" s="191" t="s">
        <v>22</v>
      </c>
      <c r="C357" s="120">
        <f>SUM(C324:C356)</f>
        <v>9527</v>
      </c>
      <c r="D357" s="120">
        <f>SUM(D324:D356)</f>
        <v>9532</v>
      </c>
      <c r="E357" s="22">
        <f t="shared" ref="E357:E373" si="26">C357-D357</f>
        <v>-5</v>
      </c>
      <c r="F357" s="130">
        <f t="shared" ref="F357:F373" si="27">E357/D357</f>
        <v>-5.2454888795635754E-4</v>
      </c>
      <c r="H357" s="85"/>
      <c r="I357" s="87"/>
      <c r="J357" s="86"/>
    </row>
    <row r="358" spans="1:10">
      <c r="A358" s="105"/>
      <c r="B358" s="118"/>
      <c r="C358" s="121"/>
      <c r="D358" s="121"/>
      <c r="E358" s="5"/>
      <c r="F358" s="129"/>
      <c r="H358" s="85"/>
      <c r="I358" s="87"/>
      <c r="J358" s="86"/>
    </row>
    <row r="359" spans="1:10" ht="18.75">
      <c r="A359" s="105"/>
      <c r="B359" s="102" t="s">
        <v>326</v>
      </c>
      <c r="C359" s="121"/>
      <c r="D359" s="121"/>
      <c r="E359" s="5"/>
      <c r="F359" s="129"/>
      <c r="H359" s="85"/>
      <c r="I359" s="87"/>
      <c r="J359" s="86"/>
    </row>
    <row r="360" spans="1:10">
      <c r="A360" s="89">
        <v>1</v>
      </c>
      <c r="B360" s="100" t="s">
        <v>164</v>
      </c>
      <c r="C360" s="177">
        <v>40</v>
      </c>
      <c r="D360" s="177">
        <v>55</v>
      </c>
      <c r="E360" s="5">
        <f t="shared" si="26"/>
        <v>-15</v>
      </c>
      <c r="F360" s="129">
        <f t="shared" si="27"/>
        <v>-0.27272727272727271</v>
      </c>
      <c r="H360" s="2"/>
      <c r="I360" s="5"/>
      <c r="J360" s="86"/>
    </row>
    <row r="361" spans="1:10">
      <c r="A361" s="89">
        <v>2</v>
      </c>
      <c r="B361" s="100" t="s">
        <v>271</v>
      </c>
      <c r="C361" s="177">
        <v>3</v>
      </c>
      <c r="D361" s="177">
        <v>1</v>
      </c>
      <c r="E361" s="5">
        <f t="shared" ref="E361:E372" si="28">C361-D361</f>
        <v>2</v>
      </c>
      <c r="F361" s="129">
        <f t="shared" ref="F361:F372" si="29">E361/D361</f>
        <v>2</v>
      </c>
      <c r="H361" s="2"/>
      <c r="I361" s="5"/>
      <c r="J361" s="86"/>
    </row>
    <row r="362" spans="1:10">
      <c r="A362" s="89">
        <v>3</v>
      </c>
      <c r="B362" s="100" t="s">
        <v>134</v>
      </c>
      <c r="C362" s="177">
        <v>178</v>
      </c>
      <c r="D362" s="177">
        <v>130</v>
      </c>
      <c r="E362" s="5">
        <f t="shared" si="28"/>
        <v>48</v>
      </c>
      <c r="F362" s="129">
        <f t="shared" si="29"/>
        <v>0.36923076923076925</v>
      </c>
      <c r="H362" s="2"/>
      <c r="I362" s="5"/>
      <c r="J362" s="86"/>
    </row>
    <row r="363" spans="1:10">
      <c r="A363" s="89">
        <v>4</v>
      </c>
      <c r="B363" s="100" t="s">
        <v>304</v>
      </c>
      <c r="C363" s="177">
        <v>4</v>
      </c>
      <c r="D363" s="177">
        <v>0</v>
      </c>
      <c r="E363" s="5">
        <f t="shared" si="28"/>
        <v>4</v>
      </c>
      <c r="F363" s="183"/>
      <c r="H363" s="2"/>
      <c r="I363" s="5"/>
      <c r="J363" s="86"/>
    </row>
    <row r="364" spans="1:10">
      <c r="A364" s="89">
        <v>6</v>
      </c>
      <c r="B364" s="100" t="s">
        <v>170</v>
      </c>
      <c r="C364" s="177">
        <v>24</v>
      </c>
      <c r="D364" s="177">
        <v>17</v>
      </c>
      <c r="E364" s="5">
        <f t="shared" si="28"/>
        <v>7</v>
      </c>
      <c r="F364" s="129">
        <f t="shared" si="29"/>
        <v>0.41176470588235292</v>
      </c>
      <c r="H364" s="2"/>
      <c r="I364" s="5"/>
      <c r="J364" s="86"/>
    </row>
    <row r="365" spans="1:10">
      <c r="A365" s="89">
        <v>7</v>
      </c>
      <c r="B365" s="100" t="s">
        <v>189</v>
      </c>
      <c r="C365" s="177">
        <v>108</v>
      </c>
      <c r="D365" s="177">
        <v>85</v>
      </c>
      <c r="E365" s="5">
        <f t="shared" si="28"/>
        <v>23</v>
      </c>
      <c r="F365" s="129">
        <f t="shared" si="29"/>
        <v>0.27058823529411763</v>
      </c>
      <c r="H365" s="2"/>
      <c r="I365" s="5"/>
      <c r="J365" s="86"/>
    </row>
    <row r="366" spans="1:10">
      <c r="A366" s="89">
        <v>8</v>
      </c>
      <c r="B366" s="100" t="s">
        <v>62</v>
      </c>
      <c r="C366" s="177">
        <v>159</v>
      </c>
      <c r="D366" s="177">
        <v>82</v>
      </c>
      <c r="E366" s="5">
        <f t="shared" si="28"/>
        <v>77</v>
      </c>
      <c r="F366" s="129">
        <f t="shared" si="29"/>
        <v>0.93902439024390238</v>
      </c>
      <c r="H366" s="2"/>
      <c r="I366" s="5"/>
      <c r="J366" s="86"/>
    </row>
    <row r="367" spans="1:10">
      <c r="A367" s="89">
        <v>9</v>
      </c>
      <c r="B367" s="100" t="s">
        <v>89</v>
      </c>
      <c r="C367" s="177">
        <v>142</v>
      </c>
      <c r="D367" s="177">
        <v>118</v>
      </c>
      <c r="E367" s="5">
        <f t="shared" si="28"/>
        <v>24</v>
      </c>
      <c r="F367" s="129">
        <f t="shared" si="29"/>
        <v>0.20338983050847459</v>
      </c>
      <c r="H367" s="2"/>
      <c r="I367" s="5"/>
      <c r="J367" s="86"/>
    </row>
    <row r="368" spans="1:10">
      <c r="A368" s="89">
        <v>10</v>
      </c>
      <c r="B368" s="100" t="s">
        <v>257</v>
      </c>
      <c r="C368" s="177">
        <v>1</v>
      </c>
      <c r="D368" s="177">
        <v>1</v>
      </c>
      <c r="E368" s="5">
        <f t="shared" si="28"/>
        <v>0</v>
      </c>
      <c r="F368" s="129">
        <f t="shared" si="29"/>
        <v>0</v>
      </c>
      <c r="H368" s="2"/>
      <c r="I368" s="5"/>
      <c r="J368" s="86"/>
    </row>
    <row r="369" spans="1:13">
      <c r="A369" s="89">
        <v>17</v>
      </c>
      <c r="B369" s="100" t="s">
        <v>305</v>
      </c>
      <c r="C369" s="177">
        <v>109</v>
      </c>
      <c r="D369" s="177">
        <v>133</v>
      </c>
      <c r="E369" s="5">
        <f t="shared" si="28"/>
        <v>-24</v>
      </c>
      <c r="F369" s="129">
        <f t="shared" si="29"/>
        <v>-0.18045112781954886</v>
      </c>
      <c r="H369" s="2"/>
      <c r="I369" s="5"/>
      <c r="J369" s="86"/>
    </row>
    <row r="370" spans="1:13">
      <c r="A370" s="89">
        <v>19</v>
      </c>
      <c r="B370" s="100" t="s">
        <v>78</v>
      </c>
      <c r="C370" s="177">
        <v>52</v>
      </c>
      <c r="D370" s="177">
        <v>31</v>
      </c>
      <c r="E370" s="5">
        <f t="shared" si="28"/>
        <v>21</v>
      </c>
      <c r="F370" s="129">
        <f t="shared" si="29"/>
        <v>0.67741935483870963</v>
      </c>
      <c r="G370" s="92"/>
      <c r="H370" s="2"/>
      <c r="I370" s="5"/>
      <c r="J370" s="86"/>
    </row>
    <row r="371" spans="1:13">
      <c r="A371" s="89">
        <v>20</v>
      </c>
      <c r="B371" s="100" t="s">
        <v>85</v>
      </c>
      <c r="C371" s="177">
        <v>12</v>
      </c>
      <c r="D371" s="177">
        <v>5</v>
      </c>
      <c r="E371" s="5">
        <f t="shared" si="28"/>
        <v>7</v>
      </c>
      <c r="F371" s="129">
        <f t="shared" si="29"/>
        <v>1.4</v>
      </c>
      <c r="G371" s="92"/>
      <c r="H371" s="2"/>
      <c r="I371" s="5"/>
      <c r="J371" s="86"/>
    </row>
    <row r="372" spans="1:13">
      <c r="A372" s="89">
        <v>21</v>
      </c>
      <c r="B372" s="100" t="s">
        <v>199</v>
      </c>
      <c r="C372" s="177">
        <v>380</v>
      </c>
      <c r="D372" s="177">
        <v>387</v>
      </c>
      <c r="E372" s="5">
        <f t="shared" si="28"/>
        <v>-7</v>
      </c>
      <c r="F372" s="129">
        <f t="shared" si="29"/>
        <v>-1.8087855297157621E-2</v>
      </c>
      <c r="G372" s="92"/>
      <c r="H372" s="92"/>
      <c r="I372" s="2"/>
      <c r="J372" s="5"/>
      <c r="M372" s="86"/>
    </row>
    <row r="373" spans="1:13">
      <c r="A373" s="105"/>
      <c r="B373" s="191" t="s">
        <v>22</v>
      </c>
      <c r="C373" s="22">
        <f>SUM(C360:C372)</f>
        <v>1212</v>
      </c>
      <c r="D373" s="22">
        <f>SUM(D360:D372)</f>
        <v>1045</v>
      </c>
      <c r="E373" s="22">
        <f t="shared" si="26"/>
        <v>167</v>
      </c>
      <c r="F373" s="130">
        <f t="shared" si="27"/>
        <v>0.1598086124401914</v>
      </c>
      <c r="G373" s="95"/>
      <c r="M373" s="86"/>
    </row>
    <row r="374" spans="1:13">
      <c r="A374" s="105"/>
      <c r="B374" s="2"/>
      <c r="C374" s="5"/>
      <c r="D374" s="5"/>
      <c r="F374" s="186"/>
      <c r="G374" s="95"/>
      <c r="M374" s="86"/>
    </row>
    <row r="375" spans="1:13">
      <c r="A375" s="105"/>
      <c r="B375" s="2"/>
      <c r="C375" s="5"/>
      <c r="D375" s="5"/>
      <c r="F375" s="186"/>
      <c r="G375" s="95"/>
      <c r="M375" s="86"/>
    </row>
    <row r="376" spans="1:13">
      <c r="B376" s="2"/>
      <c r="C376" s="5"/>
      <c r="D376" s="5"/>
      <c r="F376" s="186"/>
      <c r="G376" s="95"/>
      <c r="M376" s="86"/>
    </row>
    <row r="377" spans="1:13">
      <c r="B377" s="2"/>
      <c r="C377" s="103"/>
      <c r="D377" s="103"/>
      <c r="E377" s="103"/>
      <c r="F377" s="186"/>
      <c r="G377" s="92"/>
      <c r="M377" s="86"/>
    </row>
    <row r="378" spans="1:13">
      <c r="B378" s="2"/>
      <c r="C378" s="5"/>
      <c r="D378" s="5"/>
      <c r="F378" s="186"/>
      <c r="G378" s="92"/>
      <c r="M378" s="86"/>
    </row>
    <row r="379" spans="1:13" ht="18.75">
      <c r="B379" s="102"/>
      <c r="C379" s="5"/>
      <c r="D379" s="5"/>
      <c r="F379" s="186"/>
      <c r="G379" s="92"/>
      <c r="M379" s="86"/>
    </row>
    <row r="380" spans="1:13">
      <c r="B380" s="2"/>
      <c r="C380" s="5"/>
      <c r="D380" s="5"/>
      <c r="F380" s="187"/>
      <c r="G380" s="92"/>
      <c r="M380" s="86"/>
    </row>
    <row r="381" spans="1:13">
      <c r="B381" s="2"/>
      <c r="C381" s="5"/>
      <c r="D381" s="5"/>
      <c r="F381" s="186"/>
      <c r="G381" s="92"/>
      <c r="M381" s="86"/>
    </row>
    <row r="382" spans="1:13">
      <c r="B382" s="2"/>
      <c r="C382" s="5"/>
      <c r="D382" s="5"/>
      <c r="F382" s="186"/>
      <c r="G382" s="92"/>
      <c r="M382" s="86"/>
    </row>
    <row r="383" spans="1:13">
      <c r="B383" s="2"/>
      <c r="C383" s="5"/>
      <c r="D383" s="5"/>
      <c r="F383" s="186"/>
      <c r="G383" s="92"/>
      <c r="M383" s="86"/>
    </row>
    <row r="384" spans="1:13">
      <c r="B384" s="2"/>
      <c r="C384" s="5"/>
      <c r="D384" s="5"/>
      <c r="F384" s="186"/>
      <c r="G384" s="92"/>
      <c r="M384" s="86"/>
    </row>
    <row r="385" spans="2:13">
      <c r="B385" s="2"/>
      <c r="C385" s="5"/>
      <c r="D385" s="5"/>
      <c r="F385" s="186"/>
      <c r="G385" s="92"/>
      <c r="M385" s="86"/>
    </row>
    <row r="386" spans="2:13">
      <c r="B386" s="2"/>
      <c r="C386" s="5"/>
      <c r="D386" s="5"/>
      <c r="F386" s="186"/>
      <c r="G386" s="92"/>
      <c r="M386" s="86"/>
    </row>
    <row r="387" spans="2:13">
      <c r="B387" s="2"/>
      <c r="C387" s="5"/>
      <c r="D387" s="5"/>
      <c r="F387" s="186"/>
      <c r="G387" s="92"/>
      <c r="M387" s="86"/>
    </row>
    <row r="388" spans="2:13">
      <c r="B388" s="2"/>
      <c r="C388" s="5"/>
      <c r="D388" s="5"/>
      <c r="F388" s="186"/>
      <c r="G388" s="94"/>
      <c r="M388" s="86"/>
    </row>
    <row r="389" spans="2:13">
      <c r="B389" s="2"/>
      <c r="C389" s="5"/>
      <c r="D389" s="5"/>
      <c r="F389" s="129"/>
      <c r="M389" s="86"/>
    </row>
    <row r="390" spans="2:13">
      <c r="B390" s="2"/>
      <c r="C390" s="5"/>
      <c r="D390" s="5"/>
      <c r="F390" s="129"/>
      <c r="M390" s="86"/>
    </row>
    <row r="391" spans="2:13">
      <c r="B391" s="2"/>
      <c r="C391" s="5"/>
      <c r="D391" s="5"/>
      <c r="F391" s="129"/>
      <c r="M391" s="86"/>
    </row>
    <row r="392" spans="2:13">
      <c r="B392" s="2"/>
      <c r="C392" s="5"/>
      <c r="D392" s="5"/>
      <c r="F392" s="129"/>
      <c r="M392" s="86"/>
    </row>
    <row r="393" spans="2:13">
      <c r="C393" s="103"/>
      <c r="D393" s="103"/>
      <c r="E393" s="103"/>
      <c r="F393" s="129"/>
      <c r="M393" s="86"/>
    </row>
    <row r="394" spans="2:13">
      <c r="M394" s="86"/>
    </row>
    <row r="395" spans="2:13">
      <c r="M395" s="86"/>
    </row>
    <row r="396" spans="2:13">
      <c r="M396" s="86"/>
    </row>
    <row r="397" spans="2:13">
      <c r="M397" s="86"/>
    </row>
    <row r="398" spans="2:13">
      <c r="M398" s="86"/>
    </row>
    <row r="399" spans="2:13">
      <c r="M399" s="86"/>
    </row>
    <row r="400" spans="2:13">
      <c r="M400" s="86"/>
    </row>
    <row r="401" spans="13:13">
      <c r="M401" s="86"/>
    </row>
    <row r="402" spans="13:13">
      <c r="M402" s="86"/>
    </row>
    <row r="403" spans="13:13">
      <c r="M403" s="86"/>
    </row>
    <row r="404" spans="13:13">
      <c r="M404" s="86"/>
    </row>
    <row r="405" spans="13:13">
      <c r="M405" s="86"/>
    </row>
    <row r="406" spans="13:13">
      <c r="M406" s="86"/>
    </row>
    <row r="407" spans="13:13">
      <c r="M407" s="86"/>
    </row>
    <row r="408" spans="13:13">
      <c r="M408" s="86"/>
    </row>
    <row r="409" spans="13:13">
      <c r="M409" s="86"/>
    </row>
    <row r="410" spans="13:13">
      <c r="M410" s="86"/>
    </row>
    <row r="411" spans="13:13">
      <c r="M411" s="86"/>
    </row>
    <row r="412" spans="13:13">
      <c r="M412" s="86"/>
    </row>
    <row r="413" spans="13:13">
      <c r="M413" s="86"/>
    </row>
    <row r="414" spans="13:13">
      <c r="M414" s="86"/>
    </row>
    <row r="415" spans="13:13">
      <c r="M415" s="86"/>
    </row>
    <row r="416" spans="13:13">
      <c r="M416" s="86"/>
    </row>
    <row r="417" spans="13:13">
      <c r="M417" s="86"/>
    </row>
    <row r="418" spans="13:13">
      <c r="M418" s="86"/>
    </row>
    <row r="419" spans="13:13">
      <c r="M419" s="86"/>
    </row>
    <row r="420" spans="13:13">
      <c r="M420" s="86"/>
    </row>
    <row r="421" spans="13:13">
      <c r="M421" s="86"/>
    </row>
    <row r="422" spans="13:13">
      <c r="M422" s="86"/>
    </row>
    <row r="423" spans="13:13">
      <c r="M423" s="86"/>
    </row>
    <row r="424" spans="13:13">
      <c r="M424" s="86"/>
    </row>
    <row r="425" spans="13:13">
      <c r="M425" s="86"/>
    </row>
    <row r="426" spans="13:13">
      <c r="M426" s="86"/>
    </row>
    <row r="427" spans="13:13">
      <c r="M427" s="86"/>
    </row>
    <row r="428" spans="13:13">
      <c r="M428" s="86"/>
    </row>
    <row r="429" spans="13:13">
      <c r="M429" s="86"/>
    </row>
    <row r="430" spans="13:13">
      <c r="M430" s="86"/>
    </row>
    <row r="431" spans="13:13">
      <c r="M431" s="86"/>
    </row>
    <row r="432" spans="13:13">
      <c r="M432" s="86"/>
    </row>
    <row r="433" spans="13:13">
      <c r="M433" s="86"/>
    </row>
    <row r="434" spans="13:13">
      <c r="M434" s="86"/>
    </row>
    <row r="435" spans="13:13">
      <c r="M435" s="86"/>
    </row>
    <row r="436" spans="13:13">
      <c r="M436" s="86"/>
    </row>
    <row r="437" spans="13:13">
      <c r="M437" s="86"/>
    </row>
    <row r="438" spans="13:13">
      <c r="M438" s="86"/>
    </row>
    <row r="439" spans="13:13">
      <c r="M439" s="86"/>
    </row>
    <row r="440" spans="13:13">
      <c r="M440" s="86"/>
    </row>
    <row r="441" spans="13:13">
      <c r="M441" s="86"/>
    </row>
    <row r="442" spans="13:13">
      <c r="M442" s="86"/>
    </row>
    <row r="443" spans="13:13">
      <c r="M443" s="86"/>
    </row>
    <row r="444" spans="13:13">
      <c r="M444" s="86"/>
    </row>
    <row r="445" spans="13:13">
      <c r="M445" s="86"/>
    </row>
    <row r="446" spans="13:13">
      <c r="M446" s="86"/>
    </row>
    <row r="447" spans="13:13">
      <c r="M447" s="86"/>
    </row>
    <row r="448" spans="13:13">
      <c r="M448" s="86"/>
    </row>
    <row r="449" spans="13:13">
      <c r="M449" s="86"/>
    </row>
    <row r="450" spans="13:13">
      <c r="M450" s="86"/>
    </row>
    <row r="451" spans="13:13">
      <c r="M451" s="86"/>
    </row>
    <row r="452" spans="13:13">
      <c r="M452" s="86"/>
    </row>
    <row r="453" spans="13:13">
      <c r="M453" s="86"/>
    </row>
  </sheetData>
  <sortState ref="A4:H330">
    <sortCondition ref="A4:A330"/>
  </sortState>
  <printOptions gridLines="1"/>
  <pageMargins left="0.74803149606299213" right="0.15748031496062992" top="0.86614173228346458" bottom="0.19685039370078741" header="0.35433070866141736" footer="0.15748031496062992"/>
  <pageSetup paperSize="9" orientation="portrait" r:id="rId1"/>
  <headerFooter alignWithMargins="0">
    <oddHeader>&amp;L&amp;"-,Fet"SVENSKA KENNELKLUBBEN&amp;C&amp;"-,Fet"&amp;12&amp;A&amp;R&amp;"-,Fet"SKK 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132"/>
  <sheetViews>
    <sheetView workbookViewId="0">
      <selection activeCell="B9" sqref="B9"/>
    </sheetView>
  </sheetViews>
  <sheetFormatPr defaultColWidth="9.75" defaultRowHeight="15"/>
  <cols>
    <col min="1" max="1" width="6.75" style="18" customWidth="1"/>
    <col min="2" max="2" width="37.625" style="11" customWidth="1"/>
    <col min="3" max="3" width="9.75" style="16" customWidth="1"/>
    <col min="4" max="4" width="10.5" style="16" customWidth="1"/>
    <col min="5" max="5" width="8.875" style="11" customWidth="1"/>
    <col min="6" max="6" width="11.5" style="11" customWidth="1"/>
    <col min="7" max="7" width="7.375" style="11" customWidth="1"/>
    <col min="8" max="8" width="8" style="11" customWidth="1"/>
    <col min="9" max="16384" width="9.75" style="11"/>
  </cols>
  <sheetData>
    <row r="1" spans="1:15">
      <c r="A1" s="132"/>
      <c r="B1" s="133" t="s">
        <v>3</v>
      </c>
      <c r="C1" s="134" t="s">
        <v>371</v>
      </c>
      <c r="D1" s="134" t="s">
        <v>350</v>
      </c>
      <c r="E1" s="3" t="s">
        <v>1</v>
      </c>
      <c r="F1" s="3" t="s">
        <v>2</v>
      </c>
    </row>
    <row r="2" spans="1:15">
      <c r="A2" s="135">
        <v>1</v>
      </c>
      <c r="B2" s="100" t="s">
        <v>84</v>
      </c>
      <c r="C2" s="177">
        <v>261</v>
      </c>
      <c r="D2" s="177">
        <v>167</v>
      </c>
      <c r="E2" s="136">
        <f>C2-D2</f>
        <v>94</v>
      </c>
      <c r="F2" s="33">
        <f t="shared" ref="F2:F22" si="0">E2/D2</f>
        <v>0.56287425149700598</v>
      </c>
      <c r="G2" s="136"/>
      <c r="H2" s="87"/>
      <c r="I2" s="136"/>
      <c r="J2" s="89"/>
      <c r="K2" s="100"/>
      <c r="L2" s="177"/>
      <c r="M2" s="177"/>
      <c r="N2" s="121"/>
      <c r="O2" s="125"/>
    </row>
    <row r="3" spans="1:15">
      <c r="A3" s="135">
        <v>2</v>
      </c>
      <c r="B3" s="100" t="s">
        <v>197</v>
      </c>
      <c r="C3" s="177">
        <v>234</v>
      </c>
      <c r="D3" s="177">
        <v>155</v>
      </c>
      <c r="E3" s="136">
        <f t="shared" ref="E3:E21" si="1">C3-D3</f>
        <v>79</v>
      </c>
      <c r="F3" s="33">
        <f t="shared" ref="F3:F21" si="2">E3/D3</f>
        <v>0.50967741935483868</v>
      </c>
      <c r="G3" s="136"/>
      <c r="H3" s="87"/>
      <c r="I3" s="136"/>
      <c r="J3" s="89"/>
      <c r="K3" s="100"/>
      <c r="L3" s="177"/>
      <c r="M3" s="177"/>
      <c r="N3" s="121"/>
      <c r="O3" s="125"/>
    </row>
    <row r="4" spans="1:15">
      <c r="A4" s="135">
        <v>3</v>
      </c>
      <c r="B4" s="100" t="s">
        <v>18</v>
      </c>
      <c r="C4" s="177">
        <v>838</v>
      </c>
      <c r="D4" s="177">
        <v>578</v>
      </c>
      <c r="E4" s="136">
        <f t="shared" si="1"/>
        <v>260</v>
      </c>
      <c r="F4" s="33">
        <f t="shared" si="2"/>
        <v>0.44982698961937717</v>
      </c>
      <c r="G4" s="136"/>
      <c r="H4" s="87"/>
      <c r="I4" s="136"/>
      <c r="J4" s="89"/>
      <c r="K4" s="100"/>
      <c r="L4" s="177"/>
      <c r="M4" s="177"/>
      <c r="N4" s="121"/>
      <c r="O4" s="125"/>
    </row>
    <row r="5" spans="1:15">
      <c r="A5" s="135">
        <v>4</v>
      </c>
      <c r="B5" s="100" t="s">
        <v>17</v>
      </c>
      <c r="C5" s="177">
        <v>250</v>
      </c>
      <c r="D5" s="177">
        <v>173</v>
      </c>
      <c r="E5" s="136">
        <f t="shared" si="1"/>
        <v>77</v>
      </c>
      <c r="F5" s="33">
        <f t="shared" si="2"/>
        <v>0.44508670520231214</v>
      </c>
      <c r="G5" s="136"/>
      <c r="H5" s="87"/>
      <c r="I5" s="136"/>
      <c r="J5" s="89"/>
      <c r="K5" s="100"/>
      <c r="L5" s="177"/>
      <c r="M5" s="177"/>
      <c r="N5" s="121"/>
      <c r="O5" s="125"/>
    </row>
    <row r="6" spans="1:15">
      <c r="A6" s="135">
        <v>5</v>
      </c>
      <c r="B6" s="100" t="s">
        <v>116</v>
      </c>
      <c r="C6" s="177">
        <v>214</v>
      </c>
      <c r="D6" s="177">
        <v>155</v>
      </c>
      <c r="E6" s="136">
        <f t="shared" si="1"/>
        <v>59</v>
      </c>
      <c r="F6" s="33">
        <f t="shared" si="2"/>
        <v>0.38064516129032255</v>
      </c>
      <c r="G6" s="136"/>
      <c r="H6" s="87"/>
      <c r="I6" s="136"/>
      <c r="J6" s="89"/>
      <c r="K6" s="100"/>
      <c r="L6" s="177"/>
      <c r="M6" s="177"/>
      <c r="N6" s="121"/>
      <c r="O6" s="125"/>
    </row>
    <row r="7" spans="1:15">
      <c r="A7" s="135">
        <v>6</v>
      </c>
      <c r="B7" s="100" t="s">
        <v>64</v>
      </c>
      <c r="C7" s="177">
        <v>295</v>
      </c>
      <c r="D7" s="177">
        <v>214</v>
      </c>
      <c r="E7" s="136">
        <f t="shared" si="1"/>
        <v>81</v>
      </c>
      <c r="F7" s="33">
        <f t="shared" si="2"/>
        <v>0.37850467289719625</v>
      </c>
      <c r="G7" s="136"/>
      <c r="H7" s="87"/>
      <c r="I7" s="136"/>
      <c r="J7" s="89"/>
      <c r="K7" s="100"/>
      <c r="L7" s="177"/>
      <c r="M7" s="177"/>
      <c r="N7" s="121"/>
      <c r="O7" s="125"/>
    </row>
    <row r="8" spans="1:15">
      <c r="A8" s="135">
        <v>7</v>
      </c>
      <c r="B8" s="100" t="s">
        <v>134</v>
      </c>
      <c r="C8" s="177">
        <v>178</v>
      </c>
      <c r="D8" s="177">
        <v>130</v>
      </c>
      <c r="E8" s="136">
        <f t="shared" si="1"/>
        <v>48</v>
      </c>
      <c r="F8" s="33">
        <f t="shared" si="2"/>
        <v>0.36923076923076925</v>
      </c>
      <c r="G8" s="136"/>
      <c r="H8" s="87"/>
      <c r="I8" s="136"/>
      <c r="J8" s="89"/>
      <c r="K8" s="100"/>
      <c r="L8" s="177"/>
      <c r="M8" s="177"/>
      <c r="N8" s="121"/>
      <c r="O8" s="125"/>
    </row>
    <row r="9" spans="1:15">
      <c r="A9" s="135">
        <v>8</v>
      </c>
      <c r="B9" s="100" t="s">
        <v>184</v>
      </c>
      <c r="C9" s="177">
        <v>133</v>
      </c>
      <c r="D9" s="177">
        <v>100</v>
      </c>
      <c r="E9" s="136">
        <f t="shared" si="1"/>
        <v>33</v>
      </c>
      <c r="F9" s="33">
        <f t="shared" si="2"/>
        <v>0.33</v>
      </c>
      <c r="G9" s="136"/>
      <c r="H9" s="87"/>
      <c r="I9" s="136"/>
      <c r="J9" s="89"/>
      <c r="K9" s="100"/>
      <c r="L9" s="177"/>
      <c r="M9" s="177"/>
      <c r="N9" s="121"/>
      <c r="O9" s="125"/>
    </row>
    <row r="10" spans="1:15">
      <c r="A10" s="135">
        <v>9</v>
      </c>
      <c r="B10" s="100" t="s">
        <v>123</v>
      </c>
      <c r="C10" s="177">
        <v>133</v>
      </c>
      <c r="D10" s="177">
        <v>101</v>
      </c>
      <c r="E10" s="136">
        <f t="shared" si="1"/>
        <v>32</v>
      </c>
      <c r="F10" s="33">
        <f t="shared" si="2"/>
        <v>0.31683168316831684</v>
      </c>
      <c r="G10" s="136"/>
      <c r="H10" s="87"/>
      <c r="I10" s="136"/>
      <c r="J10" s="89"/>
      <c r="K10" s="100"/>
      <c r="L10" s="177"/>
      <c r="M10" s="177"/>
      <c r="N10" s="121"/>
      <c r="O10" s="125"/>
    </row>
    <row r="11" spans="1:15">
      <c r="A11" s="135">
        <v>10</v>
      </c>
      <c r="B11" s="100" t="s">
        <v>273</v>
      </c>
      <c r="C11" s="177">
        <v>794</v>
      </c>
      <c r="D11" s="177">
        <v>618</v>
      </c>
      <c r="E11" s="136">
        <f t="shared" si="1"/>
        <v>176</v>
      </c>
      <c r="F11" s="33">
        <f t="shared" si="2"/>
        <v>0.28478964401294499</v>
      </c>
      <c r="G11" s="136"/>
      <c r="H11" s="87"/>
      <c r="I11" s="136"/>
      <c r="J11" s="89"/>
      <c r="K11" s="100"/>
      <c r="L11" s="177"/>
      <c r="M11" s="177"/>
      <c r="N11" s="121"/>
      <c r="O11" s="125"/>
    </row>
    <row r="12" spans="1:15">
      <c r="A12" s="135">
        <v>11</v>
      </c>
      <c r="B12" s="100" t="s">
        <v>236</v>
      </c>
      <c r="C12" s="177">
        <v>560</v>
      </c>
      <c r="D12" s="177">
        <v>447</v>
      </c>
      <c r="E12" s="136">
        <f t="shared" si="1"/>
        <v>113</v>
      </c>
      <c r="F12" s="33">
        <f t="shared" si="2"/>
        <v>0.25279642058165547</v>
      </c>
      <c r="G12" s="136"/>
      <c r="H12" s="87"/>
      <c r="I12" s="136"/>
      <c r="J12" s="89"/>
      <c r="K12" s="100"/>
      <c r="L12" s="177"/>
      <c r="M12" s="177"/>
      <c r="N12" s="121"/>
      <c r="O12" s="125"/>
    </row>
    <row r="13" spans="1:15">
      <c r="A13" s="135">
        <v>12</v>
      </c>
      <c r="B13" s="100" t="s">
        <v>213</v>
      </c>
      <c r="C13" s="177">
        <v>156</v>
      </c>
      <c r="D13" s="177">
        <v>125</v>
      </c>
      <c r="E13" s="136">
        <f t="shared" si="1"/>
        <v>31</v>
      </c>
      <c r="F13" s="33">
        <f t="shared" si="2"/>
        <v>0.248</v>
      </c>
      <c r="G13" s="136"/>
      <c r="H13" s="87"/>
      <c r="I13" s="136"/>
      <c r="J13" s="89"/>
      <c r="K13" s="100"/>
      <c r="L13" s="177"/>
      <c r="M13" s="177"/>
      <c r="N13" s="121"/>
      <c r="O13" s="125"/>
    </row>
    <row r="14" spans="1:15">
      <c r="A14" s="135">
        <v>13</v>
      </c>
      <c r="B14" s="100" t="s">
        <v>174</v>
      </c>
      <c r="C14" s="177">
        <v>197</v>
      </c>
      <c r="D14" s="177">
        <v>159</v>
      </c>
      <c r="E14" s="136">
        <f t="shared" si="1"/>
        <v>38</v>
      </c>
      <c r="F14" s="33">
        <f t="shared" si="2"/>
        <v>0.2389937106918239</v>
      </c>
      <c r="G14" s="136"/>
      <c r="H14" s="87"/>
      <c r="I14" s="136"/>
      <c r="J14" s="89"/>
      <c r="K14" s="100"/>
      <c r="L14" s="177"/>
      <c r="M14" s="177"/>
      <c r="N14" s="121"/>
      <c r="O14" s="125"/>
    </row>
    <row r="15" spans="1:15">
      <c r="A15" s="135">
        <v>14</v>
      </c>
      <c r="B15" s="100" t="s">
        <v>26</v>
      </c>
      <c r="C15" s="177">
        <v>472</v>
      </c>
      <c r="D15" s="177">
        <v>383</v>
      </c>
      <c r="E15" s="136">
        <f t="shared" si="1"/>
        <v>89</v>
      </c>
      <c r="F15" s="33">
        <f t="shared" si="2"/>
        <v>0.23237597911227154</v>
      </c>
      <c r="G15" s="136"/>
      <c r="H15" s="87"/>
      <c r="I15" s="136"/>
      <c r="J15" s="89"/>
      <c r="K15" s="100"/>
      <c r="L15" s="177"/>
      <c r="M15" s="177"/>
      <c r="N15" s="121"/>
      <c r="O15" s="125"/>
    </row>
    <row r="16" spans="1:15">
      <c r="A16" s="135">
        <v>15</v>
      </c>
      <c r="B16" s="100" t="s">
        <v>173</v>
      </c>
      <c r="C16" s="177">
        <v>179</v>
      </c>
      <c r="D16" s="177">
        <v>147</v>
      </c>
      <c r="E16" s="136">
        <f t="shared" si="1"/>
        <v>32</v>
      </c>
      <c r="F16" s="33">
        <f t="shared" si="2"/>
        <v>0.21768707482993196</v>
      </c>
      <c r="G16" s="136"/>
      <c r="H16" s="87"/>
      <c r="I16" s="136"/>
      <c r="J16" s="89"/>
      <c r="K16" s="100"/>
      <c r="L16" s="177"/>
      <c r="M16" s="177"/>
      <c r="N16" s="121"/>
      <c r="O16" s="125"/>
    </row>
    <row r="17" spans="1:16">
      <c r="A17" s="135">
        <v>16</v>
      </c>
      <c r="B17" s="100" t="s">
        <v>60</v>
      </c>
      <c r="C17" s="177">
        <v>143</v>
      </c>
      <c r="D17" s="177">
        <v>118</v>
      </c>
      <c r="E17" s="136">
        <f>C17-D17</f>
        <v>25</v>
      </c>
      <c r="F17" s="33">
        <f>E17/D17</f>
        <v>0.21186440677966101</v>
      </c>
      <c r="G17" s="136"/>
      <c r="H17" s="87"/>
      <c r="I17" s="136"/>
      <c r="J17" s="89"/>
      <c r="K17" s="100"/>
      <c r="L17" s="177"/>
      <c r="M17" s="177"/>
      <c r="N17" s="121"/>
      <c r="O17" s="125"/>
    </row>
    <row r="18" spans="1:16">
      <c r="A18" s="135">
        <v>17</v>
      </c>
      <c r="B18" s="100" t="s">
        <v>89</v>
      </c>
      <c r="C18" s="177">
        <v>142</v>
      </c>
      <c r="D18" s="177">
        <v>118</v>
      </c>
      <c r="E18" s="136">
        <f t="shared" si="1"/>
        <v>24</v>
      </c>
      <c r="F18" s="33">
        <f t="shared" si="2"/>
        <v>0.20338983050847459</v>
      </c>
      <c r="G18" s="136"/>
      <c r="H18" s="87"/>
      <c r="I18" s="136"/>
      <c r="J18" s="89"/>
      <c r="K18" s="100"/>
      <c r="L18" s="177"/>
      <c r="M18" s="177"/>
      <c r="N18" s="121"/>
      <c r="O18" s="125"/>
    </row>
    <row r="19" spans="1:16">
      <c r="A19" s="135">
        <v>18</v>
      </c>
      <c r="B19" s="100" t="s">
        <v>146</v>
      </c>
      <c r="C19" s="177">
        <v>154</v>
      </c>
      <c r="D19" s="177">
        <v>128</v>
      </c>
      <c r="E19" s="136">
        <f t="shared" si="1"/>
        <v>26</v>
      </c>
      <c r="F19" s="33">
        <f t="shared" si="2"/>
        <v>0.203125</v>
      </c>
      <c r="G19" s="136"/>
      <c r="H19" s="87"/>
      <c r="I19" s="136"/>
      <c r="J19" s="89"/>
      <c r="K19" s="100"/>
      <c r="L19" s="177"/>
      <c r="M19" s="177"/>
      <c r="N19" s="121"/>
      <c r="O19" s="125"/>
    </row>
    <row r="20" spans="1:16">
      <c r="A20" s="135">
        <v>19</v>
      </c>
      <c r="B20" s="100" t="s">
        <v>175</v>
      </c>
      <c r="C20" s="177">
        <v>125</v>
      </c>
      <c r="D20" s="177">
        <v>104</v>
      </c>
      <c r="E20" s="136">
        <f t="shared" si="1"/>
        <v>21</v>
      </c>
      <c r="F20" s="33">
        <f t="shared" si="2"/>
        <v>0.20192307692307693</v>
      </c>
      <c r="G20" s="136"/>
      <c r="H20" s="87"/>
      <c r="I20" s="136"/>
      <c r="J20" s="89"/>
      <c r="K20" s="100"/>
      <c r="L20" s="177"/>
      <c r="M20" s="177"/>
      <c r="N20" s="121"/>
      <c r="O20" s="125"/>
    </row>
    <row r="21" spans="1:16">
      <c r="A21" s="135">
        <v>20</v>
      </c>
      <c r="B21" s="100" t="s">
        <v>203</v>
      </c>
      <c r="C21" s="177">
        <v>423</v>
      </c>
      <c r="D21" s="177">
        <v>352</v>
      </c>
      <c r="E21" s="136">
        <f t="shared" si="1"/>
        <v>71</v>
      </c>
      <c r="F21" s="33">
        <f t="shared" si="2"/>
        <v>0.20170454545454544</v>
      </c>
      <c r="G21" s="136"/>
      <c r="H21" s="87"/>
      <c r="I21" s="136"/>
      <c r="J21" s="89"/>
      <c r="K21" s="100"/>
      <c r="L21" s="177"/>
      <c r="M21" s="177"/>
      <c r="N21" s="121"/>
      <c r="O21" s="125"/>
    </row>
    <row r="22" spans="1:16">
      <c r="A22" s="135"/>
      <c r="B22" s="13" t="s">
        <v>22</v>
      </c>
      <c r="C22" s="14">
        <f>SUM(C2:C21)</f>
        <v>5881</v>
      </c>
      <c r="D22" s="14">
        <f>SUM(D2:D21)</f>
        <v>4472</v>
      </c>
      <c r="E22" s="137">
        <f t="shared" ref="E22" si="3">C22-D22</f>
        <v>1409</v>
      </c>
      <c r="F22" s="138">
        <f t="shared" si="0"/>
        <v>0.31507155635062611</v>
      </c>
      <c r="J22" s="89"/>
      <c r="K22" s="100"/>
      <c r="L22" s="177"/>
      <c r="M22" s="177"/>
      <c r="N22" s="121"/>
      <c r="O22" s="125"/>
      <c r="P22" s="13"/>
    </row>
    <row r="23" spans="1:16">
      <c r="A23" s="135"/>
      <c r="E23" s="90"/>
      <c r="F23" s="139"/>
      <c r="J23" s="89"/>
      <c r="K23" s="100"/>
      <c r="L23" s="177"/>
      <c r="M23" s="177"/>
      <c r="N23" s="121"/>
      <c r="O23" s="125"/>
    </row>
    <row r="24" spans="1:16" s="13" customFormat="1">
      <c r="A24" s="140" t="s">
        <v>281</v>
      </c>
      <c r="B24" s="141" t="s">
        <v>372</v>
      </c>
      <c r="C24" s="16"/>
      <c r="D24" s="16"/>
      <c r="E24" s="11"/>
      <c r="F24" s="11"/>
      <c r="G24" s="11"/>
      <c r="H24" s="11"/>
      <c r="I24" s="11"/>
      <c r="J24" s="89"/>
      <c r="K24" s="100"/>
      <c r="L24" s="177"/>
      <c r="M24" s="177"/>
      <c r="N24" s="121"/>
      <c r="O24" s="125"/>
      <c r="P24" s="11"/>
    </row>
    <row r="25" spans="1:16" s="13" customFormat="1">
      <c r="A25" s="13" t="s">
        <v>353</v>
      </c>
      <c r="C25" s="90"/>
      <c r="D25" s="90"/>
      <c r="E25" s="11"/>
      <c r="F25" s="17"/>
      <c r="G25" s="11"/>
      <c r="H25" s="11"/>
      <c r="I25" s="11"/>
      <c r="J25" s="89"/>
      <c r="K25" s="100"/>
      <c r="L25" s="177"/>
      <c r="M25" s="177"/>
      <c r="N25" s="121"/>
      <c r="O25" s="125"/>
      <c r="P25" s="11"/>
    </row>
    <row r="26" spans="1:16">
      <c r="B26" s="142"/>
      <c r="C26" s="90"/>
      <c r="D26" s="90"/>
      <c r="F26" s="17"/>
      <c r="J26" s="89"/>
      <c r="K26" s="100"/>
      <c r="L26" s="177"/>
      <c r="M26" s="177"/>
      <c r="N26" s="121"/>
      <c r="O26" s="125"/>
    </row>
    <row r="27" spans="1:16">
      <c r="B27" s="142"/>
      <c r="C27" s="90"/>
      <c r="D27" s="90"/>
      <c r="F27" s="17"/>
      <c r="J27" s="89"/>
      <c r="K27" s="100"/>
      <c r="L27" s="177"/>
      <c r="M27" s="177"/>
      <c r="N27" s="121"/>
      <c r="O27" s="125"/>
    </row>
    <row r="28" spans="1:16">
      <c r="B28" s="87"/>
      <c r="C28" s="90"/>
      <c r="D28" s="90"/>
      <c r="E28" s="6"/>
      <c r="F28" s="7"/>
      <c r="J28" s="89"/>
      <c r="K28" s="100"/>
      <c r="L28" s="177"/>
      <c r="M28" s="177"/>
      <c r="N28" s="121"/>
      <c r="O28" s="125"/>
    </row>
    <row r="29" spans="1:16">
      <c r="B29" s="87"/>
      <c r="C29" s="90"/>
      <c r="D29" s="90"/>
      <c r="E29" s="6"/>
      <c r="F29" s="7"/>
      <c r="J29" s="89"/>
      <c r="K29" s="100"/>
      <c r="L29" s="177"/>
      <c r="M29" s="177"/>
      <c r="N29" s="121"/>
      <c r="O29" s="125"/>
    </row>
    <row r="30" spans="1:16">
      <c r="B30" s="87"/>
      <c r="C30" s="90"/>
      <c r="D30" s="90"/>
      <c r="E30" s="6"/>
      <c r="F30" s="7"/>
      <c r="J30" s="89"/>
      <c r="K30" s="100"/>
      <c r="L30" s="177"/>
      <c r="M30" s="177"/>
      <c r="N30" s="121"/>
      <c r="O30" s="125"/>
    </row>
    <row r="31" spans="1:16">
      <c r="B31" s="143"/>
      <c r="C31" s="144"/>
      <c r="D31" s="144"/>
      <c r="E31" s="136"/>
      <c r="F31" s="33"/>
      <c r="J31" s="89"/>
      <c r="K31" s="100"/>
      <c r="L31" s="177"/>
      <c r="M31" s="177"/>
      <c r="N31" s="121"/>
      <c r="O31" s="125"/>
    </row>
    <row r="32" spans="1:16">
      <c r="B32" s="143"/>
      <c r="C32" s="144"/>
      <c r="D32" s="144"/>
      <c r="E32" s="136"/>
      <c r="F32" s="33"/>
      <c r="J32" s="89"/>
      <c r="K32" s="100"/>
      <c r="L32" s="177"/>
      <c r="M32" s="177"/>
      <c r="N32" s="121"/>
      <c r="O32" s="125"/>
    </row>
    <row r="33" spans="2:15">
      <c r="B33" s="143"/>
      <c r="C33" s="144"/>
      <c r="D33" s="144"/>
      <c r="E33" s="136"/>
      <c r="F33" s="33"/>
      <c r="J33" s="89"/>
      <c r="K33" s="100"/>
      <c r="L33" s="177"/>
      <c r="M33" s="177"/>
      <c r="N33" s="121"/>
      <c r="O33" s="125"/>
    </row>
    <row r="34" spans="2:15">
      <c r="B34" s="143"/>
      <c r="C34" s="144"/>
      <c r="D34" s="144"/>
      <c r="E34" s="136"/>
      <c r="F34" s="33"/>
      <c r="J34" s="89"/>
      <c r="K34" s="100"/>
      <c r="L34" s="177"/>
      <c r="M34" s="177"/>
      <c r="N34" s="121"/>
      <c r="O34" s="125"/>
    </row>
    <row r="35" spans="2:15">
      <c r="B35" s="143"/>
      <c r="C35" s="144"/>
      <c r="D35" s="144"/>
      <c r="E35" s="136"/>
      <c r="F35" s="33"/>
      <c r="J35" s="89"/>
      <c r="K35" s="100"/>
      <c r="L35" s="177"/>
      <c r="M35" s="177"/>
      <c r="N35" s="121"/>
      <c r="O35" s="125"/>
    </row>
    <row r="36" spans="2:15">
      <c r="B36" s="143"/>
      <c r="C36" s="144"/>
      <c r="D36" s="144"/>
      <c r="E36" s="136"/>
      <c r="F36" s="33"/>
      <c r="J36" s="89"/>
      <c r="K36" s="100"/>
      <c r="L36" s="177"/>
      <c r="M36" s="177"/>
      <c r="N36" s="121"/>
      <c r="O36" s="125"/>
    </row>
    <row r="37" spans="2:15">
      <c r="B37" s="143"/>
      <c r="C37" s="144"/>
      <c r="D37" s="144"/>
      <c r="E37" s="136"/>
      <c r="F37" s="33"/>
      <c r="J37" s="89"/>
      <c r="K37" s="100"/>
      <c r="L37" s="177"/>
      <c r="M37" s="177"/>
      <c r="N37" s="121"/>
      <c r="O37" s="125"/>
    </row>
    <row r="38" spans="2:15">
      <c r="B38" s="143"/>
      <c r="C38" s="144"/>
      <c r="D38" s="144"/>
      <c r="E38" s="136"/>
      <c r="F38" s="33"/>
      <c r="J38" s="89"/>
      <c r="K38" s="100"/>
      <c r="L38" s="177"/>
      <c r="M38" s="177"/>
      <c r="N38" s="121"/>
      <c r="O38" s="125"/>
    </row>
    <row r="39" spans="2:15">
      <c r="B39" s="143"/>
      <c r="C39" s="144"/>
      <c r="D39" s="144"/>
      <c r="E39" s="136"/>
      <c r="F39" s="33"/>
      <c r="J39" s="89"/>
      <c r="K39" s="100"/>
      <c r="L39" s="177"/>
      <c r="M39" s="177"/>
      <c r="N39" s="121"/>
      <c r="O39" s="125"/>
    </row>
    <row r="40" spans="2:15">
      <c r="B40" s="143"/>
      <c r="C40" s="144"/>
      <c r="D40" s="144"/>
      <c r="E40" s="136"/>
      <c r="F40" s="33"/>
      <c r="J40" s="89"/>
      <c r="K40" s="100"/>
      <c r="L40" s="177"/>
      <c r="M40" s="177"/>
      <c r="N40" s="121"/>
      <c r="O40" s="125"/>
    </row>
    <row r="41" spans="2:15">
      <c r="B41" s="143"/>
      <c r="C41" s="144"/>
      <c r="D41" s="144"/>
      <c r="E41" s="136"/>
      <c r="F41" s="33"/>
      <c r="J41" s="89"/>
      <c r="K41" s="100"/>
      <c r="L41" s="177"/>
      <c r="M41" s="177"/>
      <c r="N41" s="121"/>
      <c r="O41" s="125"/>
    </row>
    <row r="42" spans="2:15">
      <c r="B42" s="143"/>
      <c r="C42" s="144"/>
      <c r="D42" s="144"/>
      <c r="E42" s="136"/>
      <c r="F42" s="33"/>
      <c r="J42" s="89"/>
      <c r="K42" s="100"/>
      <c r="L42" s="177"/>
      <c r="M42" s="177"/>
      <c r="N42" s="121"/>
      <c r="O42" s="125"/>
    </row>
    <row r="43" spans="2:15">
      <c r="B43" s="143"/>
      <c r="C43" s="144"/>
      <c r="D43" s="144"/>
      <c r="E43" s="136"/>
      <c r="F43" s="33"/>
      <c r="J43" s="89"/>
      <c r="K43" s="100"/>
      <c r="L43" s="177"/>
      <c r="M43" s="177"/>
      <c r="N43" s="121"/>
      <c r="O43" s="125"/>
    </row>
    <row r="44" spans="2:15">
      <c r="B44" s="143"/>
      <c r="C44" s="144"/>
      <c r="D44" s="144"/>
      <c r="E44" s="136"/>
      <c r="F44" s="33"/>
      <c r="J44" s="89"/>
      <c r="K44" s="100"/>
      <c r="L44" s="177"/>
      <c r="M44" s="177"/>
      <c r="N44" s="121"/>
      <c r="O44" s="125"/>
    </row>
    <row r="45" spans="2:15">
      <c r="B45" s="143"/>
      <c r="C45" s="144"/>
      <c r="D45" s="144"/>
      <c r="E45" s="136"/>
      <c r="F45" s="33"/>
      <c r="J45" s="89"/>
      <c r="K45" s="100"/>
      <c r="L45" s="177"/>
      <c r="M45" s="177"/>
      <c r="N45" s="121"/>
      <c r="O45" s="125"/>
    </row>
    <row r="46" spans="2:15">
      <c r="B46" s="143"/>
      <c r="C46" s="144"/>
      <c r="D46" s="144"/>
      <c r="E46" s="136"/>
      <c r="F46" s="33"/>
      <c r="J46" s="89"/>
      <c r="K46" s="100"/>
      <c r="L46" s="177"/>
      <c r="M46" s="177"/>
      <c r="N46" s="121"/>
      <c r="O46" s="125"/>
    </row>
    <row r="47" spans="2:15">
      <c r="B47" s="143"/>
      <c r="C47" s="144"/>
      <c r="D47" s="144"/>
      <c r="E47" s="136"/>
      <c r="F47" s="33"/>
      <c r="J47" s="89"/>
      <c r="K47" s="100"/>
      <c r="L47" s="177"/>
      <c r="M47" s="177"/>
      <c r="N47" s="121"/>
      <c r="O47" s="125"/>
    </row>
    <row r="48" spans="2:15">
      <c r="B48" s="143"/>
      <c r="C48" s="144"/>
      <c r="D48" s="144"/>
      <c r="E48" s="136"/>
      <c r="F48" s="33"/>
      <c r="J48" s="89"/>
      <c r="K48" s="100"/>
      <c r="L48" s="177"/>
      <c r="M48" s="177"/>
      <c r="N48" s="121"/>
      <c r="O48" s="125"/>
    </row>
    <row r="49" spans="2:15">
      <c r="B49" s="143"/>
      <c r="C49" s="144"/>
      <c r="D49" s="144"/>
      <c r="E49" s="136"/>
      <c r="F49" s="33"/>
      <c r="J49" s="89"/>
      <c r="K49" s="100"/>
      <c r="L49" s="177"/>
      <c r="M49" s="177"/>
      <c r="N49" s="121"/>
      <c r="O49" s="125"/>
    </row>
    <row r="50" spans="2:15">
      <c r="B50" s="143"/>
      <c r="C50" s="144"/>
      <c r="D50" s="144"/>
      <c r="E50" s="136"/>
      <c r="F50" s="33"/>
      <c r="J50" s="89"/>
      <c r="K50" s="100"/>
      <c r="L50" s="177"/>
      <c r="M50" s="177"/>
      <c r="N50" s="121"/>
      <c r="O50" s="125"/>
    </row>
    <row r="51" spans="2:15">
      <c r="B51" s="143"/>
      <c r="C51" s="144"/>
      <c r="D51" s="144"/>
      <c r="E51" s="144"/>
      <c r="F51" s="33"/>
      <c r="J51" s="89"/>
      <c r="K51" s="100"/>
      <c r="L51" s="177"/>
      <c r="M51" s="177"/>
      <c r="N51" s="121"/>
      <c r="O51" s="125"/>
    </row>
    <row r="52" spans="2:15">
      <c r="B52" s="143"/>
      <c r="C52" s="144"/>
      <c r="D52" s="144"/>
      <c r="E52" s="136"/>
      <c r="F52" s="33"/>
      <c r="J52" s="89"/>
      <c r="K52" s="100"/>
      <c r="L52" s="177"/>
      <c r="M52" s="177"/>
      <c r="N52" s="121"/>
      <c r="O52" s="125"/>
    </row>
    <row r="53" spans="2:15">
      <c r="B53" s="143"/>
      <c r="C53" s="144"/>
      <c r="D53" s="144"/>
      <c r="E53" s="136"/>
      <c r="F53" s="33"/>
      <c r="J53" s="89"/>
      <c r="K53" s="100"/>
      <c r="L53" s="177"/>
      <c r="M53" s="177"/>
      <c r="N53" s="121"/>
      <c r="O53" s="125"/>
    </row>
    <row r="54" spans="2:15">
      <c r="B54" s="143"/>
      <c r="C54" s="144"/>
      <c r="D54" s="144"/>
      <c r="E54" s="136"/>
      <c r="F54" s="33"/>
      <c r="J54" s="89"/>
      <c r="K54" s="100"/>
      <c r="L54" s="177"/>
      <c r="M54" s="177"/>
      <c r="N54" s="121"/>
      <c r="O54" s="125"/>
    </row>
    <row r="55" spans="2:15">
      <c r="B55" s="143"/>
      <c r="C55" s="144"/>
      <c r="D55" s="144"/>
      <c r="E55" s="136"/>
      <c r="F55" s="33"/>
      <c r="J55" s="89"/>
      <c r="K55" s="100"/>
      <c r="L55" s="177"/>
      <c r="M55" s="177"/>
      <c r="N55" s="121"/>
      <c r="O55" s="125"/>
    </row>
    <row r="56" spans="2:15">
      <c r="B56" s="143"/>
      <c r="C56" s="144"/>
      <c r="D56" s="144"/>
      <c r="E56" s="136"/>
      <c r="F56" s="33"/>
    </row>
    <row r="57" spans="2:15">
      <c r="B57" s="143"/>
      <c r="C57" s="144"/>
      <c r="D57" s="144"/>
      <c r="E57" s="136"/>
      <c r="F57" s="33"/>
    </row>
    <row r="58" spans="2:15">
      <c r="B58" s="143"/>
      <c r="C58" s="144"/>
      <c r="D58" s="144"/>
      <c r="E58" s="136"/>
      <c r="F58" s="33"/>
    </row>
    <row r="59" spans="2:15">
      <c r="B59" s="143"/>
      <c r="C59" s="144"/>
      <c r="D59" s="144"/>
      <c r="E59" s="136"/>
      <c r="F59" s="33"/>
    </row>
    <row r="60" spans="2:15">
      <c r="B60" s="143"/>
      <c r="C60" s="144"/>
      <c r="D60" s="144"/>
      <c r="E60" s="136"/>
      <c r="F60" s="33"/>
    </row>
    <row r="61" spans="2:15">
      <c r="B61" s="143"/>
      <c r="C61" s="144"/>
      <c r="D61" s="144"/>
      <c r="E61" s="136"/>
      <c r="F61" s="33"/>
    </row>
    <row r="62" spans="2:15">
      <c r="F62" s="17"/>
    </row>
    <row r="63" spans="2:15">
      <c r="F63" s="17"/>
    </row>
    <row r="64" spans="2:15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  <row r="70" spans="6:6">
      <c r="F70" s="17"/>
    </row>
    <row r="71" spans="6:6">
      <c r="F71" s="17"/>
    </row>
    <row r="72" spans="6:6">
      <c r="F72" s="17"/>
    </row>
    <row r="73" spans="6:6">
      <c r="F73" s="17"/>
    </row>
    <row r="74" spans="6:6">
      <c r="F74" s="17"/>
    </row>
    <row r="75" spans="6:6">
      <c r="F75" s="17"/>
    </row>
    <row r="76" spans="6:6">
      <c r="F76" s="17"/>
    </row>
    <row r="77" spans="6:6">
      <c r="F77" s="17"/>
    </row>
    <row r="78" spans="6:6">
      <c r="F78" s="17"/>
    </row>
    <row r="79" spans="6:6">
      <c r="F79" s="17"/>
    </row>
    <row r="80" spans="6:6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</sheetData>
  <sortState ref="J2:O21">
    <sortCondition descending="1" ref="O2:O21"/>
  </sortState>
  <printOptions gridLines="1"/>
  <pageMargins left="0.74803149606299213" right="0.15748031496062992" top="0.86614173228346458" bottom="0.19685039370078741" header="0.35433070866141736" footer="0.15748031496062992"/>
  <pageSetup paperSize="9" orientation="portrait" r:id="rId1"/>
  <headerFooter alignWithMargins="0">
    <oddHeader>&amp;L&amp;"-,Fet"SVENSKA KENNELKLUBBEN&amp;C&amp;"-,Fet"&amp;12&amp;A   *&amp;R&amp;"-,Fet"SKK 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144"/>
  <sheetViews>
    <sheetView workbookViewId="0">
      <selection activeCell="A25" sqref="A25"/>
    </sheetView>
  </sheetViews>
  <sheetFormatPr defaultColWidth="9.75" defaultRowHeight="15"/>
  <cols>
    <col min="1" max="1" width="8" style="110" customWidth="1"/>
    <col min="2" max="2" width="35.5" style="115" bestFit="1" customWidth="1"/>
    <col min="3" max="3" width="12.875" style="115" customWidth="1"/>
    <col min="4" max="4" width="10.375" style="110" customWidth="1"/>
    <col min="5" max="5" width="10.625" style="110" customWidth="1"/>
    <col min="6" max="6" width="11.375" style="110" customWidth="1"/>
    <col min="7" max="16384" width="9.75" style="110"/>
  </cols>
  <sheetData>
    <row r="1" spans="1:15">
      <c r="A1" s="145"/>
      <c r="B1" s="146" t="s">
        <v>3</v>
      </c>
      <c r="C1" s="147" t="s">
        <v>371</v>
      </c>
      <c r="D1" s="147" t="s">
        <v>350</v>
      </c>
      <c r="E1" s="109" t="s">
        <v>1</v>
      </c>
      <c r="F1" s="109" t="s">
        <v>2</v>
      </c>
    </row>
    <row r="2" spans="1:15">
      <c r="A2" s="148">
        <v>1</v>
      </c>
      <c r="B2" s="100" t="s">
        <v>228</v>
      </c>
      <c r="C2" s="177">
        <v>72</v>
      </c>
      <c r="D2" s="177">
        <v>122</v>
      </c>
      <c r="E2" s="149">
        <f t="shared" ref="E2:E21" si="0">C2-D2</f>
        <v>-50</v>
      </c>
      <c r="F2" s="111">
        <f t="shared" ref="F2:F21" si="1">E2/D2</f>
        <v>-0.4098360655737705</v>
      </c>
      <c r="G2" s="112"/>
      <c r="H2" s="149"/>
      <c r="I2" s="149"/>
      <c r="J2" s="89"/>
      <c r="K2" s="100"/>
      <c r="L2" s="177"/>
      <c r="M2" s="177"/>
      <c r="N2" s="121"/>
      <c r="O2" s="125"/>
    </row>
    <row r="3" spans="1:15">
      <c r="A3" s="148">
        <v>2</v>
      </c>
      <c r="B3" s="100" t="s">
        <v>48</v>
      </c>
      <c r="C3" s="177">
        <v>79</v>
      </c>
      <c r="D3" s="177">
        <v>132</v>
      </c>
      <c r="E3" s="149">
        <f t="shared" si="0"/>
        <v>-53</v>
      </c>
      <c r="F3" s="111">
        <f t="shared" si="1"/>
        <v>-0.40151515151515149</v>
      </c>
      <c r="G3" s="112"/>
      <c r="H3" s="149"/>
      <c r="I3" s="149"/>
      <c r="J3" s="89"/>
      <c r="K3" s="100"/>
      <c r="L3" s="177"/>
      <c r="M3" s="177"/>
      <c r="N3" s="121"/>
      <c r="O3" s="125"/>
    </row>
    <row r="4" spans="1:15">
      <c r="A4" s="148">
        <v>3</v>
      </c>
      <c r="B4" s="100" t="s">
        <v>187</v>
      </c>
      <c r="C4" s="177">
        <v>91</v>
      </c>
      <c r="D4" s="177">
        <v>144</v>
      </c>
      <c r="E4" s="149">
        <f t="shared" si="0"/>
        <v>-53</v>
      </c>
      <c r="F4" s="111">
        <f t="shared" si="1"/>
        <v>-0.36805555555555558</v>
      </c>
      <c r="G4" s="112"/>
      <c r="H4" s="149"/>
      <c r="I4" s="149"/>
      <c r="J4" s="89"/>
      <c r="K4" s="100"/>
      <c r="L4" s="177"/>
      <c r="M4" s="177"/>
      <c r="N4" s="121"/>
      <c r="O4" s="125"/>
    </row>
    <row r="5" spans="1:15">
      <c r="A5" s="148">
        <v>4</v>
      </c>
      <c r="B5" s="100" t="s">
        <v>81</v>
      </c>
      <c r="C5" s="177">
        <v>72</v>
      </c>
      <c r="D5" s="177">
        <v>107</v>
      </c>
      <c r="E5" s="149">
        <f t="shared" si="0"/>
        <v>-35</v>
      </c>
      <c r="F5" s="111">
        <f t="shared" si="1"/>
        <v>-0.32710280373831774</v>
      </c>
      <c r="G5" s="112"/>
      <c r="H5" s="149"/>
      <c r="I5" s="149"/>
      <c r="J5" s="89"/>
      <c r="K5" s="100"/>
      <c r="L5" s="177"/>
      <c r="M5" s="177"/>
      <c r="N5" s="121"/>
      <c r="O5" s="125"/>
    </row>
    <row r="6" spans="1:15">
      <c r="A6" s="148">
        <v>5</v>
      </c>
      <c r="B6" s="100" t="s">
        <v>29</v>
      </c>
      <c r="C6" s="177">
        <v>108</v>
      </c>
      <c r="D6" s="177">
        <v>160</v>
      </c>
      <c r="E6" s="149">
        <f t="shared" si="0"/>
        <v>-52</v>
      </c>
      <c r="F6" s="111">
        <f t="shared" si="1"/>
        <v>-0.32500000000000001</v>
      </c>
      <c r="G6" s="112"/>
      <c r="H6" s="149"/>
      <c r="I6" s="149"/>
      <c r="J6" s="89"/>
      <c r="K6" s="100"/>
      <c r="L6" s="177"/>
      <c r="M6" s="177"/>
      <c r="N6" s="121"/>
      <c r="O6" s="125"/>
    </row>
    <row r="7" spans="1:15">
      <c r="A7" s="148">
        <v>6</v>
      </c>
      <c r="B7" s="100" t="s">
        <v>192</v>
      </c>
      <c r="C7" s="177">
        <v>78</v>
      </c>
      <c r="D7" s="177">
        <v>115</v>
      </c>
      <c r="E7" s="149">
        <f t="shared" si="0"/>
        <v>-37</v>
      </c>
      <c r="F7" s="111">
        <f t="shared" si="1"/>
        <v>-0.32173913043478258</v>
      </c>
      <c r="G7" s="112"/>
      <c r="H7" s="149"/>
      <c r="I7" s="149"/>
      <c r="J7" s="89"/>
      <c r="K7" s="100"/>
      <c r="L7" s="177"/>
      <c r="M7" s="177"/>
      <c r="N7" s="121"/>
      <c r="O7" s="125"/>
    </row>
    <row r="8" spans="1:15">
      <c r="A8" s="148">
        <v>7</v>
      </c>
      <c r="B8" s="100" t="s">
        <v>44</v>
      </c>
      <c r="C8" s="177">
        <v>115</v>
      </c>
      <c r="D8" s="177">
        <v>162</v>
      </c>
      <c r="E8" s="149">
        <f t="shared" si="0"/>
        <v>-47</v>
      </c>
      <c r="F8" s="111">
        <f t="shared" si="1"/>
        <v>-0.29012345679012347</v>
      </c>
      <c r="G8" s="112"/>
      <c r="H8" s="149"/>
      <c r="I8" s="149"/>
      <c r="J8" s="89"/>
      <c r="K8" s="100"/>
      <c r="L8" s="177"/>
      <c r="M8" s="177"/>
      <c r="N8" s="121"/>
      <c r="O8" s="125"/>
    </row>
    <row r="9" spans="1:15">
      <c r="A9" s="148">
        <v>8</v>
      </c>
      <c r="B9" s="100" t="s">
        <v>267</v>
      </c>
      <c r="C9" s="177">
        <v>85</v>
      </c>
      <c r="D9" s="177">
        <v>119</v>
      </c>
      <c r="E9" s="149">
        <f t="shared" si="0"/>
        <v>-34</v>
      </c>
      <c r="F9" s="111">
        <f t="shared" si="1"/>
        <v>-0.2857142857142857</v>
      </c>
      <c r="G9" s="112"/>
      <c r="H9" s="149"/>
      <c r="I9" s="149"/>
      <c r="J9" s="89"/>
      <c r="K9" s="100"/>
      <c r="L9" s="177"/>
      <c r="M9" s="177"/>
      <c r="N9" s="121"/>
      <c r="O9" s="125"/>
    </row>
    <row r="10" spans="1:15">
      <c r="A10" s="148">
        <v>9</v>
      </c>
      <c r="B10" s="100" t="s">
        <v>132</v>
      </c>
      <c r="C10" s="177">
        <v>299</v>
      </c>
      <c r="D10" s="177">
        <v>405</v>
      </c>
      <c r="E10" s="149">
        <f t="shared" si="0"/>
        <v>-106</v>
      </c>
      <c r="F10" s="111">
        <f t="shared" si="1"/>
        <v>-0.2617283950617284</v>
      </c>
      <c r="G10" s="112"/>
      <c r="H10" s="149"/>
      <c r="I10" s="149"/>
      <c r="J10" s="89"/>
      <c r="K10" s="100"/>
      <c r="L10" s="177"/>
      <c r="M10" s="177"/>
      <c r="N10" s="121"/>
      <c r="O10" s="125"/>
    </row>
    <row r="11" spans="1:15">
      <c r="A11" s="148">
        <v>10</v>
      </c>
      <c r="B11" s="100" t="s">
        <v>151</v>
      </c>
      <c r="C11" s="177">
        <v>144</v>
      </c>
      <c r="D11" s="177">
        <v>192</v>
      </c>
      <c r="E11" s="149">
        <f t="shared" si="0"/>
        <v>-48</v>
      </c>
      <c r="F11" s="111">
        <f t="shared" si="1"/>
        <v>-0.25</v>
      </c>
      <c r="G11" s="112"/>
      <c r="H11" s="149"/>
      <c r="I11" s="149"/>
      <c r="J11" s="89"/>
      <c r="K11" s="100"/>
      <c r="L11" s="177"/>
      <c r="M11" s="177"/>
      <c r="N11" s="121"/>
      <c r="O11" s="125"/>
    </row>
    <row r="12" spans="1:15">
      <c r="A12" s="148">
        <v>11</v>
      </c>
      <c r="B12" s="100" t="s">
        <v>198</v>
      </c>
      <c r="C12" s="177">
        <v>88</v>
      </c>
      <c r="D12" s="177">
        <v>115</v>
      </c>
      <c r="E12" s="149">
        <f t="shared" si="0"/>
        <v>-27</v>
      </c>
      <c r="F12" s="111">
        <f t="shared" si="1"/>
        <v>-0.23478260869565218</v>
      </c>
      <c r="G12" s="112"/>
      <c r="H12" s="149"/>
      <c r="I12" s="149"/>
      <c r="J12" s="89"/>
      <c r="K12" s="100"/>
      <c r="L12" s="177"/>
      <c r="M12" s="177"/>
      <c r="N12" s="121"/>
      <c r="O12" s="125"/>
    </row>
    <row r="13" spans="1:15">
      <c r="A13" s="148">
        <v>12</v>
      </c>
      <c r="B13" s="100" t="s">
        <v>54</v>
      </c>
      <c r="C13" s="177">
        <v>97</v>
      </c>
      <c r="D13" s="177">
        <v>125</v>
      </c>
      <c r="E13" s="149">
        <f t="shared" si="0"/>
        <v>-28</v>
      </c>
      <c r="F13" s="111">
        <f t="shared" si="1"/>
        <v>-0.224</v>
      </c>
      <c r="G13" s="112"/>
      <c r="H13" s="149"/>
      <c r="I13" s="149"/>
      <c r="J13" s="89"/>
      <c r="K13" s="100"/>
      <c r="L13" s="177"/>
      <c r="M13" s="177"/>
      <c r="N13" s="121"/>
      <c r="O13" s="125"/>
    </row>
    <row r="14" spans="1:15">
      <c r="A14" s="148">
        <v>13</v>
      </c>
      <c r="B14" s="100" t="s">
        <v>215</v>
      </c>
      <c r="C14" s="177">
        <v>213</v>
      </c>
      <c r="D14" s="177">
        <v>270</v>
      </c>
      <c r="E14" s="149">
        <f t="shared" si="0"/>
        <v>-57</v>
      </c>
      <c r="F14" s="111">
        <f t="shared" si="1"/>
        <v>-0.21111111111111111</v>
      </c>
      <c r="G14" s="112"/>
      <c r="H14" s="149"/>
      <c r="I14" s="149"/>
      <c r="J14" s="89"/>
      <c r="K14" s="100"/>
      <c r="L14" s="177"/>
      <c r="M14" s="177"/>
      <c r="N14" s="121"/>
      <c r="O14" s="125"/>
    </row>
    <row r="15" spans="1:15">
      <c r="A15" s="148">
        <v>14</v>
      </c>
      <c r="B15" s="100" t="s">
        <v>42</v>
      </c>
      <c r="C15" s="177">
        <v>118</v>
      </c>
      <c r="D15" s="177">
        <v>149</v>
      </c>
      <c r="E15" s="149">
        <f t="shared" si="0"/>
        <v>-31</v>
      </c>
      <c r="F15" s="111">
        <f t="shared" si="1"/>
        <v>-0.20805369127516779</v>
      </c>
      <c r="G15" s="112"/>
      <c r="H15" s="149"/>
      <c r="I15" s="149"/>
      <c r="J15" s="89"/>
      <c r="K15" s="100"/>
      <c r="L15" s="177"/>
      <c r="M15" s="177"/>
      <c r="N15" s="121"/>
      <c r="O15" s="125"/>
    </row>
    <row r="16" spans="1:15">
      <c r="A16" s="148">
        <v>15</v>
      </c>
      <c r="B16" s="100" t="s">
        <v>206</v>
      </c>
      <c r="C16" s="177">
        <v>352</v>
      </c>
      <c r="D16" s="177">
        <v>441</v>
      </c>
      <c r="E16" s="149">
        <f t="shared" si="0"/>
        <v>-89</v>
      </c>
      <c r="F16" s="111">
        <f t="shared" si="1"/>
        <v>-0.20181405895691609</v>
      </c>
      <c r="G16" s="112"/>
      <c r="H16" s="149"/>
      <c r="I16" s="149"/>
      <c r="J16" s="89"/>
      <c r="K16" s="100"/>
      <c r="L16" s="177"/>
      <c r="M16" s="177"/>
      <c r="N16" s="121"/>
      <c r="O16" s="125"/>
    </row>
    <row r="17" spans="1:15">
      <c r="A17" s="148">
        <v>16</v>
      </c>
      <c r="B17" s="100" t="s">
        <v>13</v>
      </c>
      <c r="C17" s="177">
        <v>265</v>
      </c>
      <c r="D17" s="177">
        <v>332</v>
      </c>
      <c r="E17" s="149">
        <f t="shared" si="0"/>
        <v>-67</v>
      </c>
      <c r="F17" s="111">
        <f t="shared" si="1"/>
        <v>-0.20180722891566266</v>
      </c>
      <c r="G17" s="112"/>
      <c r="H17" s="149"/>
      <c r="I17" s="149"/>
      <c r="J17" s="89"/>
      <c r="K17" s="100"/>
      <c r="L17" s="177"/>
      <c r="M17" s="177"/>
      <c r="N17" s="121"/>
      <c r="O17" s="125"/>
    </row>
    <row r="18" spans="1:15">
      <c r="A18" s="148">
        <v>17</v>
      </c>
      <c r="B18" s="100" t="s">
        <v>168</v>
      </c>
      <c r="C18" s="177">
        <v>147</v>
      </c>
      <c r="D18" s="177">
        <v>183</v>
      </c>
      <c r="E18" s="149">
        <f t="shared" si="0"/>
        <v>-36</v>
      </c>
      <c r="F18" s="111">
        <f t="shared" si="1"/>
        <v>-0.19672131147540983</v>
      </c>
      <c r="G18" s="112"/>
      <c r="H18" s="149"/>
      <c r="I18" s="149"/>
      <c r="J18" s="89"/>
      <c r="K18" s="100"/>
      <c r="L18" s="177"/>
      <c r="M18" s="177"/>
      <c r="N18" s="121"/>
      <c r="O18" s="125"/>
    </row>
    <row r="19" spans="1:15">
      <c r="A19" s="148">
        <v>18</v>
      </c>
      <c r="B19" s="100" t="s">
        <v>28</v>
      </c>
      <c r="C19" s="177">
        <v>201</v>
      </c>
      <c r="D19" s="177">
        <v>250</v>
      </c>
      <c r="E19" s="149">
        <f t="shared" si="0"/>
        <v>-49</v>
      </c>
      <c r="F19" s="111">
        <f t="shared" si="1"/>
        <v>-0.19600000000000001</v>
      </c>
      <c r="G19" s="112"/>
      <c r="H19" s="149"/>
      <c r="I19" s="149"/>
      <c r="J19" s="89"/>
      <c r="K19" s="100"/>
      <c r="L19" s="177"/>
      <c r="M19" s="177"/>
      <c r="N19" s="121"/>
      <c r="O19" s="125"/>
    </row>
    <row r="20" spans="1:15">
      <c r="A20" s="148">
        <v>19</v>
      </c>
      <c r="B20" s="100" t="s">
        <v>209</v>
      </c>
      <c r="C20" s="177">
        <v>160</v>
      </c>
      <c r="D20" s="177">
        <v>199</v>
      </c>
      <c r="E20" s="149">
        <f t="shared" si="0"/>
        <v>-39</v>
      </c>
      <c r="F20" s="111">
        <f t="shared" si="1"/>
        <v>-0.19597989949748743</v>
      </c>
      <c r="G20" s="112"/>
      <c r="H20" s="149"/>
      <c r="I20" s="149"/>
      <c r="J20" s="89"/>
      <c r="K20" s="100"/>
      <c r="L20" s="177"/>
      <c r="M20" s="177"/>
      <c r="N20" s="121"/>
      <c r="O20" s="125"/>
    </row>
    <row r="21" spans="1:15">
      <c r="A21" s="148">
        <v>20</v>
      </c>
      <c r="B21" s="100" t="s">
        <v>264</v>
      </c>
      <c r="C21" s="177">
        <v>559</v>
      </c>
      <c r="D21" s="177">
        <v>690</v>
      </c>
      <c r="E21" s="149">
        <f t="shared" si="0"/>
        <v>-131</v>
      </c>
      <c r="F21" s="111">
        <f t="shared" si="1"/>
        <v>-0.18985507246376812</v>
      </c>
      <c r="G21" s="112"/>
      <c r="H21" s="149"/>
      <c r="I21" s="149"/>
      <c r="J21" s="89"/>
      <c r="K21" s="100"/>
      <c r="L21" s="177"/>
      <c r="M21" s="177"/>
      <c r="N21" s="121"/>
      <c r="O21" s="125"/>
    </row>
    <row r="22" spans="1:15">
      <c r="A22" s="150" t="s">
        <v>22</v>
      </c>
      <c r="B22" s="113"/>
      <c r="C22" s="150">
        <f>SUM(C2:C21)</f>
        <v>3343</v>
      </c>
      <c r="D22" s="150">
        <f>SUM(D2:D21)</f>
        <v>4412</v>
      </c>
      <c r="E22" s="150">
        <f>SUM(E2:E21)</f>
        <v>-1069</v>
      </c>
      <c r="F22" s="151">
        <f t="shared" ref="F22" si="2">E22/D22</f>
        <v>-0.24229374433363554</v>
      </c>
      <c r="G22" s="112"/>
      <c r="J22" s="89"/>
      <c r="K22" s="100"/>
      <c r="L22" s="177"/>
      <c r="M22" s="177"/>
      <c r="N22" s="121"/>
      <c r="O22" s="125"/>
    </row>
    <row r="23" spans="1:15">
      <c r="A23" s="152"/>
      <c r="B23" s="150"/>
      <c r="C23" s="153"/>
      <c r="D23" s="144"/>
      <c r="E23" s="154"/>
      <c r="G23" s="112"/>
      <c r="J23" s="89"/>
      <c r="K23" s="100"/>
      <c r="L23" s="177"/>
      <c r="M23" s="177"/>
      <c r="N23" s="121"/>
      <c r="O23" s="125"/>
    </row>
    <row r="24" spans="1:15">
      <c r="A24" s="155" t="s">
        <v>281</v>
      </c>
      <c r="B24" s="156" t="s">
        <v>372</v>
      </c>
      <c r="C24" s="153"/>
      <c r="D24" s="144"/>
      <c r="E24" s="154"/>
      <c r="G24" s="112"/>
      <c r="J24" s="89"/>
      <c r="K24" s="100"/>
      <c r="L24" s="177"/>
      <c r="M24" s="177"/>
      <c r="N24" s="121"/>
      <c r="O24" s="125"/>
    </row>
    <row r="25" spans="1:15">
      <c r="A25" s="157" t="s">
        <v>353</v>
      </c>
      <c r="B25" s="158"/>
      <c r="C25" s="144"/>
      <c r="D25" s="144"/>
      <c r="E25" s="114"/>
      <c r="G25" s="112"/>
      <c r="J25" s="89"/>
      <c r="K25" s="100"/>
      <c r="L25" s="177"/>
      <c r="M25" s="177"/>
      <c r="N25" s="121"/>
      <c r="O25" s="125"/>
    </row>
    <row r="26" spans="1:15">
      <c r="A26" s="157"/>
      <c r="B26" s="158"/>
      <c r="C26" s="144"/>
      <c r="D26" s="144"/>
      <c r="E26" s="114"/>
      <c r="G26" s="112"/>
      <c r="J26" s="89"/>
      <c r="K26" s="100"/>
      <c r="L26" s="177"/>
      <c r="M26" s="177"/>
      <c r="N26" s="121"/>
      <c r="O26" s="125"/>
    </row>
    <row r="27" spans="1:15">
      <c r="A27" s="157"/>
      <c r="B27" s="158"/>
      <c r="C27" s="144"/>
      <c r="D27" s="144"/>
      <c r="E27" s="114"/>
      <c r="G27" s="112"/>
      <c r="J27" s="89"/>
      <c r="K27" s="100"/>
      <c r="L27" s="177"/>
      <c r="M27" s="177"/>
      <c r="N27" s="121"/>
      <c r="O27" s="125"/>
    </row>
    <row r="28" spans="1:15">
      <c r="A28" s="159"/>
      <c r="B28" s="143"/>
      <c r="C28" s="144"/>
      <c r="D28" s="144"/>
      <c r="E28" s="149"/>
      <c r="F28" s="111"/>
      <c r="G28" s="160"/>
      <c r="J28" s="89"/>
      <c r="K28" s="100"/>
      <c r="L28" s="177"/>
      <c r="M28" s="177"/>
      <c r="N28" s="121"/>
      <c r="O28" s="125"/>
    </row>
    <row r="29" spans="1:15">
      <c r="A29" s="159"/>
      <c r="B29" s="143"/>
      <c r="C29" s="144"/>
      <c r="D29" s="144"/>
      <c r="E29" s="149"/>
      <c r="F29" s="111"/>
      <c r="G29" s="160"/>
      <c r="J29" s="89"/>
      <c r="K29" s="100"/>
      <c r="L29" s="177"/>
      <c r="M29" s="177"/>
      <c r="N29" s="121"/>
      <c r="O29" s="125"/>
    </row>
    <row r="30" spans="1:15">
      <c r="A30" s="159"/>
      <c r="B30" s="143"/>
      <c r="C30" s="144"/>
      <c r="D30" s="144"/>
      <c r="E30" s="149"/>
      <c r="F30" s="111"/>
      <c r="G30" s="160"/>
      <c r="J30" s="89"/>
      <c r="K30" s="100"/>
      <c r="L30" s="177"/>
      <c r="M30" s="177"/>
      <c r="N30" s="121"/>
      <c r="O30" s="125"/>
    </row>
    <row r="31" spans="1:15">
      <c r="A31" s="159"/>
      <c r="B31" s="143"/>
      <c r="C31" s="144"/>
      <c r="D31" s="144"/>
      <c r="E31" s="149"/>
      <c r="F31" s="111"/>
      <c r="G31" s="160"/>
      <c r="J31" s="89"/>
      <c r="K31" s="100"/>
      <c r="L31" s="177"/>
      <c r="M31" s="177"/>
      <c r="N31" s="121"/>
      <c r="O31" s="125"/>
    </row>
    <row r="32" spans="1:15">
      <c r="A32" s="159"/>
      <c r="B32" s="143"/>
      <c r="C32" s="144"/>
      <c r="D32" s="144"/>
      <c r="E32" s="149"/>
      <c r="F32" s="111"/>
      <c r="G32" s="160"/>
      <c r="J32" s="89"/>
      <c r="K32" s="100"/>
      <c r="L32" s="177"/>
      <c r="M32" s="177"/>
      <c r="N32" s="121"/>
      <c r="O32" s="125"/>
    </row>
    <row r="33" spans="1:15">
      <c r="A33" s="159"/>
      <c r="B33" s="143"/>
      <c r="C33" s="144"/>
      <c r="D33" s="144"/>
      <c r="E33" s="149"/>
      <c r="F33" s="111"/>
      <c r="G33" s="160"/>
      <c r="J33" s="89"/>
      <c r="K33" s="100"/>
      <c r="L33" s="177"/>
      <c r="M33" s="177"/>
      <c r="N33" s="121"/>
      <c r="O33" s="125"/>
    </row>
    <row r="34" spans="1:15">
      <c r="A34" s="159"/>
      <c r="B34" s="143"/>
      <c r="C34" s="144"/>
      <c r="D34" s="144"/>
      <c r="E34" s="149"/>
      <c r="F34" s="111"/>
      <c r="G34" s="160"/>
      <c r="J34" s="89"/>
      <c r="K34" s="100"/>
      <c r="L34" s="177"/>
      <c r="M34" s="177"/>
      <c r="N34" s="121"/>
      <c r="O34" s="125"/>
    </row>
    <row r="35" spans="1:15">
      <c r="A35" s="159"/>
      <c r="B35" s="143"/>
      <c r="C35" s="144"/>
      <c r="D35" s="144"/>
      <c r="E35" s="149"/>
      <c r="F35" s="111"/>
      <c r="G35" s="160"/>
      <c r="J35" s="89"/>
      <c r="K35" s="100"/>
      <c r="L35" s="177"/>
      <c r="M35" s="177"/>
      <c r="N35" s="121"/>
      <c r="O35" s="125"/>
    </row>
    <row r="36" spans="1:15">
      <c r="A36" s="159"/>
      <c r="B36" s="143"/>
      <c r="C36" s="144"/>
      <c r="D36" s="144"/>
      <c r="E36" s="149"/>
      <c r="F36" s="111"/>
      <c r="G36" s="160"/>
      <c r="J36" s="89"/>
      <c r="K36" s="100"/>
      <c r="L36" s="177"/>
      <c r="M36" s="177"/>
      <c r="N36" s="121"/>
      <c r="O36" s="125"/>
    </row>
    <row r="37" spans="1:15">
      <c r="A37" s="159"/>
      <c r="B37" s="143"/>
      <c r="C37" s="144"/>
      <c r="D37" s="144"/>
      <c r="E37" s="149"/>
      <c r="F37" s="111"/>
      <c r="G37" s="160"/>
      <c r="J37" s="89"/>
      <c r="K37" s="100"/>
      <c r="L37" s="177"/>
      <c r="M37" s="177"/>
      <c r="N37" s="121"/>
      <c r="O37" s="125"/>
    </row>
    <row r="38" spans="1:15">
      <c r="B38" s="143"/>
      <c r="C38" s="144"/>
      <c r="D38" s="144"/>
      <c r="E38" s="114"/>
      <c r="J38" s="89"/>
      <c r="K38" s="100"/>
      <c r="L38" s="177"/>
      <c r="M38" s="177"/>
      <c r="N38" s="121"/>
      <c r="O38" s="125"/>
    </row>
    <row r="39" spans="1:15">
      <c r="B39" s="143"/>
      <c r="C39" s="144"/>
      <c r="D39" s="144"/>
      <c r="E39" s="114"/>
      <c r="J39" s="89"/>
      <c r="K39" s="100"/>
      <c r="L39" s="177"/>
      <c r="M39" s="177"/>
      <c r="N39" s="121"/>
      <c r="O39" s="125"/>
    </row>
    <row r="40" spans="1:15">
      <c r="B40" s="143"/>
      <c r="C40" s="144"/>
      <c r="D40" s="144"/>
      <c r="E40" s="114"/>
      <c r="J40" s="89"/>
      <c r="K40" s="100"/>
      <c r="L40" s="177"/>
      <c r="M40" s="177"/>
      <c r="N40" s="121"/>
      <c r="O40" s="125"/>
    </row>
    <row r="41" spans="1:15">
      <c r="B41" s="143"/>
      <c r="C41" s="144"/>
      <c r="D41" s="144"/>
      <c r="E41" s="114"/>
      <c r="J41" s="89"/>
      <c r="K41" s="100"/>
      <c r="L41" s="177"/>
      <c r="M41" s="177"/>
      <c r="N41" s="121"/>
      <c r="O41" s="125"/>
    </row>
    <row r="42" spans="1:15">
      <c r="B42" s="143"/>
      <c r="C42" s="144"/>
      <c r="D42" s="144"/>
      <c r="E42" s="114"/>
      <c r="J42" s="89"/>
      <c r="K42" s="100"/>
      <c r="L42" s="177"/>
      <c r="M42" s="177"/>
      <c r="N42" s="121"/>
      <c r="O42" s="125"/>
    </row>
    <row r="43" spans="1:15">
      <c r="B43" s="143"/>
      <c r="C43" s="144"/>
      <c r="D43" s="144"/>
      <c r="E43" s="114"/>
      <c r="J43" s="89"/>
      <c r="K43" s="100"/>
      <c r="L43" s="177"/>
      <c r="M43" s="177"/>
      <c r="N43" s="121"/>
      <c r="O43" s="125"/>
    </row>
    <row r="44" spans="1:15">
      <c r="B44" s="143"/>
      <c r="C44" s="144"/>
      <c r="D44" s="144"/>
      <c r="E44" s="114"/>
      <c r="J44" s="89"/>
      <c r="K44" s="100"/>
      <c r="L44" s="177"/>
      <c r="M44" s="177"/>
      <c r="N44" s="121"/>
      <c r="O44" s="125"/>
    </row>
    <row r="45" spans="1:15">
      <c r="E45" s="114"/>
      <c r="J45" s="89"/>
      <c r="K45" s="100"/>
      <c r="L45" s="177"/>
      <c r="M45" s="177"/>
      <c r="N45" s="121"/>
      <c r="O45" s="125"/>
    </row>
    <row r="46" spans="1:15">
      <c r="E46" s="114"/>
      <c r="J46" s="89"/>
      <c r="K46" s="100"/>
      <c r="L46" s="177"/>
      <c r="M46" s="177"/>
      <c r="N46" s="121"/>
      <c r="O46" s="125"/>
    </row>
    <row r="47" spans="1:15">
      <c r="E47" s="114"/>
      <c r="J47" s="89"/>
      <c r="K47" s="100"/>
      <c r="L47" s="177"/>
      <c r="M47" s="177"/>
      <c r="N47" s="121"/>
      <c r="O47" s="125"/>
    </row>
    <row r="48" spans="1:15">
      <c r="E48" s="114"/>
      <c r="J48" s="89"/>
      <c r="K48" s="100"/>
      <c r="L48" s="177"/>
      <c r="M48" s="177"/>
      <c r="N48" s="121"/>
      <c r="O48" s="125"/>
    </row>
    <row r="49" spans="5:15">
      <c r="E49" s="114"/>
      <c r="J49" s="89"/>
      <c r="K49" s="100"/>
      <c r="L49" s="177"/>
      <c r="M49" s="177"/>
      <c r="N49" s="121"/>
      <c r="O49" s="125"/>
    </row>
    <row r="50" spans="5:15">
      <c r="E50" s="114"/>
      <c r="J50" s="89"/>
      <c r="K50" s="100"/>
      <c r="L50" s="177"/>
      <c r="M50" s="177"/>
      <c r="N50" s="121"/>
      <c r="O50" s="125"/>
    </row>
    <row r="51" spans="5:15">
      <c r="E51" s="114"/>
      <c r="J51" s="89"/>
      <c r="K51" s="100"/>
      <c r="L51" s="177"/>
      <c r="M51" s="177"/>
      <c r="N51" s="121"/>
      <c r="O51" s="125"/>
    </row>
    <row r="52" spans="5:15">
      <c r="E52" s="114"/>
      <c r="J52" s="89"/>
      <c r="K52" s="100"/>
      <c r="L52" s="177"/>
      <c r="M52" s="177"/>
      <c r="N52" s="121"/>
      <c r="O52" s="125"/>
    </row>
    <row r="53" spans="5:15">
      <c r="E53" s="114"/>
      <c r="J53" s="89"/>
      <c r="K53" s="100"/>
      <c r="L53" s="177"/>
      <c r="M53" s="177"/>
      <c r="N53" s="121"/>
      <c r="O53" s="125"/>
    </row>
    <row r="54" spans="5:15">
      <c r="E54" s="114"/>
      <c r="J54" s="89"/>
      <c r="K54" s="100"/>
      <c r="L54" s="177"/>
      <c r="M54" s="177"/>
      <c r="N54" s="121"/>
      <c r="O54" s="125"/>
    </row>
    <row r="55" spans="5:15">
      <c r="E55" s="114"/>
      <c r="J55" s="89"/>
      <c r="K55" s="100"/>
      <c r="L55" s="177"/>
      <c r="M55" s="177"/>
      <c r="N55" s="121"/>
      <c r="O55" s="125"/>
    </row>
    <row r="56" spans="5:15">
      <c r="E56" s="114"/>
      <c r="J56" s="89"/>
      <c r="K56" s="100"/>
      <c r="L56" s="177"/>
      <c r="M56" s="177"/>
      <c r="N56" s="121"/>
      <c r="O56" s="125"/>
    </row>
    <row r="57" spans="5:15">
      <c r="E57" s="114"/>
      <c r="J57" s="89"/>
      <c r="K57" s="100"/>
      <c r="L57" s="177"/>
      <c r="M57" s="177"/>
      <c r="N57" s="121"/>
      <c r="O57" s="125"/>
    </row>
    <row r="58" spans="5:15">
      <c r="E58" s="114"/>
      <c r="J58" s="89"/>
      <c r="K58" s="100"/>
      <c r="L58" s="177"/>
      <c r="M58" s="177"/>
      <c r="N58" s="121"/>
      <c r="O58" s="125"/>
    </row>
    <row r="59" spans="5:15">
      <c r="E59" s="114"/>
      <c r="J59" s="89"/>
      <c r="K59" s="100"/>
      <c r="L59" s="177"/>
      <c r="M59" s="177"/>
      <c r="N59" s="121"/>
      <c r="O59" s="125"/>
    </row>
    <row r="60" spans="5:15">
      <c r="E60" s="114"/>
      <c r="J60" s="89"/>
      <c r="K60" s="100"/>
      <c r="L60" s="177"/>
      <c r="M60" s="177"/>
      <c r="N60" s="121"/>
      <c r="O60" s="125"/>
    </row>
    <row r="61" spans="5:15">
      <c r="E61" s="114"/>
      <c r="J61" s="89"/>
      <c r="K61" s="100"/>
      <c r="L61" s="177"/>
      <c r="M61" s="177"/>
      <c r="N61" s="121"/>
      <c r="O61" s="125"/>
    </row>
    <row r="62" spans="5:15">
      <c r="E62" s="114"/>
      <c r="J62" s="89"/>
      <c r="K62" s="100"/>
      <c r="L62" s="177"/>
      <c r="M62" s="177"/>
      <c r="N62" s="121"/>
      <c r="O62" s="125"/>
    </row>
    <row r="63" spans="5:15">
      <c r="E63" s="114"/>
      <c r="J63" s="89"/>
      <c r="K63" s="100"/>
      <c r="L63" s="177"/>
      <c r="M63" s="177"/>
      <c r="N63" s="121"/>
      <c r="O63" s="125"/>
    </row>
    <row r="64" spans="5:15">
      <c r="E64" s="114"/>
      <c r="J64" s="89"/>
      <c r="K64" s="100"/>
      <c r="L64" s="177"/>
      <c r="M64" s="177"/>
      <c r="N64" s="121"/>
      <c r="O64" s="125"/>
    </row>
    <row r="65" spans="5:15">
      <c r="E65" s="114"/>
      <c r="J65" s="89"/>
      <c r="K65" s="100"/>
      <c r="L65" s="177"/>
      <c r="M65" s="177"/>
      <c r="N65" s="121"/>
      <c r="O65" s="125"/>
    </row>
    <row r="66" spans="5:15">
      <c r="E66" s="114"/>
      <c r="J66" s="89"/>
      <c r="K66" s="100"/>
      <c r="L66" s="177"/>
      <c r="M66" s="177"/>
      <c r="N66" s="121"/>
      <c r="O66" s="125"/>
    </row>
    <row r="67" spans="5:15">
      <c r="E67" s="114"/>
      <c r="J67" s="89"/>
      <c r="K67" s="100"/>
      <c r="L67" s="177"/>
      <c r="M67" s="177"/>
      <c r="N67" s="121"/>
      <c r="O67" s="125"/>
    </row>
    <row r="68" spans="5:15">
      <c r="E68" s="114"/>
      <c r="J68" s="89"/>
      <c r="K68" s="100"/>
      <c r="L68" s="177"/>
      <c r="M68" s="177"/>
      <c r="N68" s="121"/>
      <c r="O68" s="125"/>
    </row>
    <row r="69" spans="5:15">
      <c r="E69" s="114"/>
      <c r="J69" s="89"/>
      <c r="K69" s="100"/>
      <c r="L69" s="177"/>
      <c r="M69" s="177"/>
      <c r="N69" s="121"/>
      <c r="O69" s="125"/>
    </row>
    <row r="70" spans="5:15">
      <c r="E70" s="114"/>
      <c r="J70" s="89"/>
      <c r="K70" s="100"/>
      <c r="L70" s="177"/>
      <c r="M70" s="177"/>
      <c r="N70" s="121"/>
      <c r="O70" s="125"/>
    </row>
    <row r="71" spans="5:15">
      <c r="E71" s="114"/>
      <c r="J71" s="89"/>
      <c r="K71" s="100"/>
      <c r="L71" s="177"/>
      <c r="M71" s="177"/>
      <c r="N71" s="121"/>
      <c r="O71" s="125"/>
    </row>
    <row r="72" spans="5:15">
      <c r="E72" s="114"/>
      <c r="J72" s="89"/>
      <c r="K72" s="100"/>
      <c r="L72" s="177"/>
      <c r="M72" s="177"/>
      <c r="N72" s="121"/>
      <c r="O72" s="125"/>
    </row>
    <row r="73" spans="5:15">
      <c r="E73" s="114"/>
    </row>
    <row r="74" spans="5:15">
      <c r="E74" s="114"/>
    </row>
    <row r="75" spans="5:15">
      <c r="E75" s="114"/>
    </row>
    <row r="76" spans="5:15">
      <c r="E76" s="114"/>
    </row>
    <row r="77" spans="5:15">
      <c r="E77" s="114"/>
    </row>
    <row r="78" spans="5:15">
      <c r="E78" s="114"/>
    </row>
    <row r="79" spans="5:15">
      <c r="E79" s="114"/>
    </row>
    <row r="80" spans="5:15">
      <c r="E80" s="114"/>
    </row>
    <row r="81" spans="5:5">
      <c r="E81" s="114"/>
    </row>
    <row r="82" spans="5:5">
      <c r="E82" s="114"/>
    </row>
    <row r="83" spans="5:5">
      <c r="E83" s="114"/>
    </row>
    <row r="84" spans="5:5">
      <c r="E84" s="114"/>
    </row>
    <row r="85" spans="5:5">
      <c r="E85" s="114"/>
    </row>
    <row r="86" spans="5:5">
      <c r="E86" s="114"/>
    </row>
    <row r="87" spans="5:5">
      <c r="E87" s="114"/>
    </row>
    <row r="88" spans="5:5">
      <c r="E88" s="114"/>
    </row>
    <row r="89" spans="5:5">
      <c r="E89" s="114"/>
    </row>
    <row r="90" spans="5:5">
      <c r="E90" s="114"/>
    </row>
    <row r="91" spans="5:5">
      <c r="E91" s="114"/>
    </row>
    <row r="92" spans="5:5">
      <c r="E92" s="114"/>
    </row>
    <row r="93" spans="5:5">
      <c r="E93" s="114"/>
    </row>
    <row r="94" spans="5:5">
      <c r="E94" s="114"/>
    </row>
    <row r="95" spans="5:5">
      <c r="E95" s="114"/>
    </row>
    <row r="96" spans="5:5">
      <c r="E96" s="114"/>
    </row>
    <row r="97" spans="5:5">
      <c r="E97" s="114"/>
    </row>
    <row r="98" spans="5:5">
      <c r="E98" s="114"/>
    </row>
    <row r="99" spans="5:5">
      <c r="E99" s="114"/>
    </row>
    <row r="100" spans="5:5">
      <c r="E100" s="114"/>
    </row>
    <row r="101" spans="5:5">
      <c r="E101" s="114"/>
    </row>
    <row r="102" spans="5:5">
      <c r="E102" s="114"/>
    </row>
    <row r="103" spans="5:5">
      <c r="E103" s="114"/>
    </row>
    <row r="104" spans="5:5">
      <c r="E104" s="114"/>
    </row>
    <row r="105" spans="5:5">
      <c r="E105" s="114"/>
    </row>
    <row r="106" spans="5:5">
      <c r="E106" s="114"/>
    </row>
    <row r="107" spans="5:5">
      <c r="E107" s="114"/>
    </row>
    <row r="108" spans="5:5">
      <c r="E108" s="114"/>
    </row>
    <row r="109" spans="5:5">
      <c r="E109" s="114"/>
    </row>
    <row r="110" spans="5:5">
      <c r="E110" s="114"/>
    </row>
    <row r="111" spans="5:5">
      <c r="E111" s="114"/>
    </row>
    <row r="112" spans="5:5">
      <c r="E112" s="114"/>
    </row>
    <row r="113" spans="5:5">
      <c r="E113" s="114"/>
    </row>
    <row r="114" spans="5:5">
      <c r="E114" s="114"/>
    </row>
    <row r="115" spans="5:5">
      <c r="E115" s="114"/>
    </row>
    <row r="116" spans="5:5">
      <c r="E116" s="114"/>
    </row>
    <row r="117" spans="5:5">
      <c r="E117" s="114"/>
    </row>
    <row r="118" spans="5:5">
      <c r="E118" s="114"/>
    </row>
    <row r="119" spans="5:5">
      <c r="E119" s="114"/>
    </row>
    <row r="120" spans="5:5">
      <c r="E120" s="114"/>
    </row>
    <row r="121" spans="5:5">
      <c r="E121" s="114"/>
    </row>
    <row r="122" spans="5:5">
      <c r="E122" s="114"/>
    </row>
    <row r="123" spans="5:5">
      <c r="E123" s="114"/>
    </row>
    <row r="124" spans="5:5">
      <c r="E124" s="114"/>
    </row>
    <row r="125" spans="5:5">
      <c r="E125" s="114"/>
    </row>
    <row r="126" spans="5:5">
      <c r="E126" s="114"/>
    </row>
    <row r="127" spans="5:5">
      <c r="E127" s="114"/>
    </row>
    <row r="128" spans="5:5">
      <c r="E128" s="114"/>
    </row>
    <row r="129" spans="5:5">
      <c r="E129" s="114"/>
    </row>
    <row r="130" spans="5:5">
      <c r="E130" s="114"/>
    </row>
    <row r="131" spans="5:5">
      <c r="E131" s="114"/>
    </row>
    <row r="132" spans="5:5">
      <c r="E132" s="114"/>
    </row>
    <row r="133" spans="5:5">
      <c r="E133" s="114"/>
    </row>
    <row r="134" spans="5:5">
      <c r="E134" s="114"/>
    </row>
    <row r="135" spans="5:5">
      <c r="E135" s="114"/>
    </row>
    <row r="136" spans="5:5">
      <c r="E136" s="114"/>
    </row>
    <row r="137" spans="5:5">
      <c r="E137" s="114"/>
    </row>
    <row r="138" spans="5:5">
      <c r="E138" s="114"/>
    </row>
    <row r="139" spans="5:5">
      <c r="E139" s="114"/>
    </row>
    <row r="140" spans="5:5">
      <c r="E140" s="114"/>
    </row>
    <row r="141" spans="5:5">
      <c r="E141" s="114"/>
    </row>
    <row r="142" spans="5:5">
      <c r="E142" s="114"/>
    </row>
    <row r="143" spans="5:5">
      <c r="E143" s="114"/>
    </row>
    <row r="144" spans="5:5">
      <c r="E144" s="114"/>
    </row>
  </sheetData>
  <sortState ref="B2:F21">
    <sortCondition ref="F2:F21"/>
  </sortState>
  <printOptions gridLines="1"/>
  <pageMargins left="0.74803149606299213" right="0.15748031496062992" top="0.86614173228346458" bottom="0.19685039370078741" header="0.35433070866141736" footer="0.15748031496062992"/>
  <pageSetup paperSize="9" orientation="portrait" r:id="rId1"/>
  <headerFooter alignWithMargins="0">
    <oddHeader>&amp;L&amp;"-,Fet"SVENSKA KENNELKLUBBEN&amp;C&amp;"-,Fet"&amp;12&amp;A  *&amp;R&amp;"-,Fet"SKK  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syncHorizontal="1" syncRef="A1">
    <outlinePr summaryBelow="0" summaryRight="0"/>
  </sheetPr>
  <dimension ref="A1:Q86"/>
  <sheetViews>
    <sheetView zoomScaleNormal="100" workbookViewId="0">
      <selection activeCell="C42" sqref="C42"/>
    </sheetView>
  </sheetViews>
  <sheetFormatPr defaultColWidth="11.375" defaultRowHeight="15.75"/>
  <cols>
    <col min="1" max="1" width="10.375" style="84" customWidth="1"/>
    <col min="2" max="4" width="9.625" style="34" customWidth="1"/>
    <col min="5" max="5" width="9.625" style="83" customWidth="1"/>
    <col min="6" max="6" width="9.625" style="75" customWidth="1"/>
    <col min="7" max="11" width="9.625" style="34" customWidth="1"/>
    <col min="12" max="12" width="9.875" style="34" customWidth="1"/>
    <col min="13" max="13" width="10" style="34" customWidth="1"/>
    <col min="14" max="14" width="9.625" style="96" customWidth="1"/>
    <col min="15" max="19" width="9.625" style="34" customWidth="1"/>
    <col min="20" max="16384" width="11.375" style="34"/>
  </cols>
  <sheetData>
    <row r="1" spans="1:17" ht="10.5" customHeight="1">
      <c r="A1" s="34"/>
      <c r="B1" s="35"/>
      <c r="C1" s="36"/>
      <c r="D1" s="36"/>
      <c r="E1" s="36"/>
      <c r="F1" s="37"/>
      <c r="G1" s="38"/>
      <c r="H1" s="38"/>
      <c r="I1" s="38"/>
      <c r="J1" s="38"/>
      <c r="K1" s="39"/>
      <c r="L1" s="40"/>
      <c r="M1" s="41"/>
      <c r="P1" s="42"/>
      <c r="Q1" s="42"/>
    </row>
    <row r="2" spans="1:17" ht="18.75">
      <c r="A2" s="43" t="s">
        <v>284</v>
      </c>
      <c r="B2" s="44" t="s">
        <v>285</v>
      </c>
      <c r="C2" s="45" t="s">
        <v>285</v>
      </c>
      <c r="D2" s="45" t="s">
        <v>285</v>
      </c>
      <c r="E2" s="45" t="s">
        <v>285</v>
      </c>
      <c r="F2" s="46" t="s">
        <v>285</v>
      </c>
      <c r="G2" s="98" t="s">
        <v>303</v>
      </c>
      <c r="H2" s="99" t="s">
        <v>303</v>
      </c>
      <c r="I2" s="99" t="s">
        <v>303</v>
      </c>
      <c r="J2" s="99" t="s">
        <v>303</v>
      </c>
      <c r="K2" s="99" t="s">
        <v>303</v>
      </c>
      <c r="L2" s="49" t="s">
        <v>286</v>
      </c>
      <c r="M2" s="50" t="s">
        <v>287</v>
      </c>
      <c r="P2" s="42"/>
      <c r="Q2" s="42"/>
    </row>
    <row r="3" spans="1:17" ht="18.75">
      <c r="A3" s="43"/>
      <c r="B3" s="174">
        <v>2012</v>
      </c>
      <c r="C3" s="51">
        <f>B3+1</f>
        <v>2013</v>
      </c>
      <c r="D3" s="51">
        <f>C3+1</f>
        <v>2014</v>
      </c>
      <c r="E3" s="51">
        <f>D3+1</f>
        <v>2015</v>
      </c>
      <c r="F3" s="52">
        <f>E3+1</f>
        <v>2016</v>
      </c>
      <c r="G3" s="47">
        <f>B3</f>
        <v>2012</v>
      </c>
      <c r="H3" s="47">
        <f t="shared" ref="H3:K3" si="0">C3</f>
        <v>2013</v>
      </c>
      <c r="I3" s="47">
        <f t="shared" si="0"/>
        <v>2014</v>
      </c>
      <c r="J3" s="47">
        <f t="shared" si="0"/>
        <v>2015</v>
      </c>
      <c r="K3" s="48">
        <f t="shared" si="0"/>
        <v>2016</v>
      </c>
      <c r="L3" s="53" t="s">
        <v>354</v>
      </c>
      <c r="M3" s="117" t="s">
        <v>354</v>
      </c>
      <c r="P3" s="42"/>
      <c r="Q3" s="42"/>
    </row>
    <row r="4" spans="1:17" ht="9.75" customHeight="1" thickBot="1">
      <c r="A4" s="54"/>
      <c r="B4" s="55"/>
      <c r="C4" s="56"/>
      <c r="D4" s="56"/>
      <c r="E4" s="56"/>
      <c r="F4" s="57"/>
      <c r="G4" s="58"/>
      <c r="H4" s="58"/>
      <c r="I4" s="58"/>
      <c r="J4" s="58"/>
      <c r="K4" s="59"/>
      <c r="L4" s="60"/>
      <c r="M4" s="61"/>
      <c r="P4" s="42"/>
    </row>
    <row r="5" spans="1:17" ht="15" customHeight="1">
      <c r="A5" s="54"/>
      <c r="B5" s="62"/>
      <c r="C5" s="63"/>
      <c r="D5" s="63"/>
      <c r="E5" s="63"/>
      <c r="F5" s="64"/>
      <c r="G5" s="65"/>
      <c r="H5" s="65"/>
      <c r="I5" s="65"/>
      <c r="J5" s="66"/>
      <c r="K5" s="67"/>
      <c r="M5" s="68"/>
    </row>
    <row r="6" spans="1:17" ht="15" customHeight="1">
      <c r="A6" s="69" t="s">
        <v>288</v>
      </c>
      <c r="B6" s="70">
        <v>3578</v>
      </c>
      <c r="C6" s="66">
        <f>H6</f>
        <v>3351</v>
      </c>
      <c r="D6" s="66">
        <f>I6</f>
        <v>3942</v>
      </c>
      <c r="E6" s="66">
        <f>J6</f>
        <v>2803</v>
      </c>
      <c r="F6" s="67">
        <f>K6</f>
        <v>3278</v>
      </c>
      <c r="G6" s="66">
        <v>3578</v>
      </c>
      <c r="H6" s="116">
        <f>3703+63+15-430</f>
        <v>3351</v>
      </c>
      <c r="I6" s="116">
        <f>3790+120+32</f>
        <v>3942</v>
      </c>
      <c r="J6" s="116">
        <f>2749+23+31</f>
        <v>2803</v>
      </c>
      <c r="K6" s="67">
        <f>3153+65+34+26</f>
        <v>3278</v>
      </c>
      <c r="L6" s="97">
        <f>F6-E6</f>
        <v>475</v>
      </c>
      <c r="M6" s="104">
        <f>L6/E6</f>
        <v>0.16946129147342134</v>
      </c>
    </row>
    <row r="7" spans="1:17" ht="15" customHeight="1">
      <c r="A7" s="69"/>
      <c r="B7" s="70"/>
      <c r="C7" s="66"/>
      <c r="D7" s="66"/>
      <c r="E7" s="66"/>
      <c r="F7" s="67"/>
      <c r="G7" s="66"/>
      <c r="H7" s="116"/>
      <c r="I7" s="116"/>
      <c r="J7" s="116"/>
      <c r="K7" s="67"/>
      <c r="L7" s="97"/>
      <c r="M7" s="72"/>
    </row>
    <row r="8" spans="1:17" ht="15" customHeight="1">
      <c r="A8" s="69" t="s">
        <v>289</v>
      </c>
      <c r="B8" s="70">
        <v>7210</v>
      </c>
      <c r="C8" s="66">
        <f>C6+H8</f>
        <v>6660</v>
      </c>
      <c r="D8" s="66">
        <f>D6+I8</f>
        <v>7421</v>
      </c>
      <c r="E8" s="66">
        <f>E6+J8</f>
        <v>6019</v>
      </c>
      <c r="F8" s="67">
        <f>F6+K8</f>
        <v>6881</v>
      </c>
      <c r="G8" s="66">
        <v>3632</v>
      </c>
      <c r="H8" s="116">
        <f>3212+57+40</f>
        <v>3309</v>
      </c>
      <c r="I8" s="116">
        <f>3390+70+22-3</f>
        <v>3479</v>
      </c>
      <c r="J8" s="116">
        <f>3126+58+32</f>
        <v>3216</v>
      </c>
      <c r="K8" s="67">
        <f>3491+72+40</f>
        <v>3603</v>
      </c>
      <c r="L8" s="97">
        <f>F8-E8</f>
        <v>862</v>
      </c>
      <c r="M8" s="104">
        <f>L8/E8</f>
        <v>0.14321315833194884</v>
      </c>
    </row>
    <row r="9" spans="1:17" ht="15" customHeight="1">
      <c r="A9" s="69"/>
      <c r="B9" s="70"/>
      <c r="C9" s="66"/>
      <c r="D9" s="66"/>
      <c r="E9" s="66"/>
      <c r="F9" s="67"/>
      <c r="G9" s="66"/>
      <c r="H9" s="116"/>
      <c r="I9" s="116"/>
      <c r="J9" s="116"/>
      <c r="K9" s="67"/>
      <c r="L9" s="97"/>
      <c r="M9" s="72"/>
    </row>
    <row r="10" spans="1:17" ht="15" customHeight="1">
      <c r="A10" s="69" t="s">
        <v>290</v>
      </c>
      <c r="B10" s="70">
        <v>11901</v>
      </c>
      <c r="C10" s="66">
        <f>C8+H10</f>
        <v>10571</v>
      </c>
      <c r="D10" s="66">
        <f>D8+I10</f>
        <v>11702</v>
      </c>
      <c r="E10" s="66">
        <f>E8+J10</f>
        <v>10604</v>
      </c>
      <c r="F10" s="67">
        <f>F8+K10</f>
        <v>10797</v>
      </c>
      <c r="G10" s="66">
        <v>4691</v>
      </c>
      <c r="H10" s="116">
        <f>3828+70+13</f>
        <v>3911</v>
      </c>
      <c r="I10" s="116">
        <f>4179+82+20</f>
        <v>4281</v>
      </c>
      <c r="J10" s="116">
        <f>4456+80+49</f>
        <v>4585</v>
      </c>
      <c r="K10" s="67">
        <f>3804+105+7</f>
        <v>3916</v>
      </c>
      <c r="L10" s="97">
        <f>F10-E10</f>
        <v>193</v>
      </c>
      <c r="M10" s="104">
        <f>L10/E10</f>
        <v>1.8200678989060731E-2</v>
      </c>
    </row>
    <row r="11" spans="1:17" ht="15" customHeight="1">
      <c r="A11" s="69"/>
      <c r="B11" s="70"/>
      <c r="C11" s="66"/>
      <c r="D11" s="66"/>
      <c r="E11" s="66"/>
      <c r="F11" s="67"/>
      <c r="G11" s="75"/>
      <c r="H11" s="75"/>
      <c r="I11" s="75"/>
      <c r="J11" s="116"/>
      <c r="K11" s="67"/>
      <c r="L11" s="97"/>
      <c r="M11" s="72"/>
    </row>
    <row r="12" spans="1:17" ht="15" customHeight="1">
      <c r="A12" s="69" t="s">
        <v>291</v>
      </c>
      <c r="B12" s="70">
        <v>17158</v>
      </c>
      <c r="C12" s="66">
        <f>C10+H12</f>
        <v>16492</v>
      </c>
      <c r="D12" s="66">
        <f>D10+I12</f>
        <v>17206</v>
      </c>
      <c r="E12" s="66">
        <f>E10+J12</f>
        <v>16030</v>
      </c>
      <c r="F12" s="67">
        <f>F10+K12</f>
        <v>16199</v>
      </c>
      <c r="G12" s="66">
        <v>5257</v>
      </c>
      <c r="H12" s="66">
        <f>5848+43+30</f>
        <v>5921</v>
      </c>
      <c r="I12" s="66">
        <f>5363+90+51</f>
        <v>5504</v>
      </c>
      <c r="J12" s="66">
        <f>5327+59+40</f>
        <v>5426</v>
      </c>
      <c r="K12" s="67">
        <f>5277+79+46</f>
        <v>5402</v>
      </c>
      <c r="L12" s="97">
        <f>F12-E12</f>
        <v>169</v>
      </c>
      <c r="M12" s="104">
        <f>L12/E12</f>
        <v>1.0542732376793512E-2</v>
      </c>
    </row>
    <row r="13" spans="1:17" ht="15" customHeight="1">
      <c r="A13" s="73"/>
      <c r="B13" s="70"/>
      <c r="C13" s="66"/>
      <c r="D13" s="66"/>
      <c r="E13" s="66"/>
      <c r="F13" s="67"/>
      <c r="G13" s="66"/>
      <c r="H13" s="66"/>
      <c r="I13" s="66"/>
      <c r="J13" s="66"/>
      <c r="K13" s="67"/>
      <c r="L13" s="97"/>
      <c r="M13" s="72"/>
    </row>
    <row r="14" spans="1:17" ht="15" customHeight="1">
      <c r="A14" s="69" t="s">
        <v>292</v>
      </c>
      <c r="B14" s="70">
        <v>23829</v>
      </c>
      <c r="C14" s="66">
        <f>C12+H14</f>
        <v>23161</v>
      </c>
      <c r="D14" s="66">
        <f>D12+I14</f>
        <v>23037</v>
      </c>
      <c r="E14" s="66">
        <f>E12+J14</f>
        <v>21339</v>
      </c>
      <c r="F14" s="67">
        <f>F12+K14</f>
        <v>22076</v>
      </c>
      <c r="G14" s="66">
        <v>6671</v>
      </c>
      <c r="H14" s="66">
        <f>6483+124+62</f>
        <v>6669</v>
      </c>
      <c r="I14" s="66">
        <f>5641+139+51</f>
        <v>5831</v>
      </c>
      <c r="J14" s="66">
        <f>5233+51+25</f>
        <v>5309</v>
      </c>
      <c r="K14" s="67">
        <f>5750+87+40</f>
        <v>5877</v>
      </c>
      <c r="L14" s="97">
        <f>F14-E14</f>
        <v>737</v>
      </c>
      <c r="M14" s="104">
        <f>L14/E14</f>
        <v>3.4537700923192277E-2</v>
      </c>
      <c r="N14" s="97"/>
    </row>
    <row r="15" spans="1:17" ht="15" customHeight="1">
      <c r="A15" s="69"/>
      <c r="B15" s="70"/>
      <c r="C15" s="66"/>
      <c r="D15" s="66"/>
      <c r="E15" s="66"/>
      <c r="F15" s="67"/>
      <c r="G15" s="66"/>
      <c r="H15" s="66"/>
      <c r="I15" s="66"/>
      <c r="J15" s="66"/>
      <c r="K15" s="67"/>
      <c r="L15" s="97"/>
      <c r="M15" s="72"/>
    </row>
    <row r="16" spans="1:17" ht="15" customHeight="1">
      <c r="A16" s="69" t="s">
        <v>293</v>
      </c>
      <c r="B16" s="70">
        <v>29848</v>
      </c>
      <c r="C16" s="66">
        <f>C14+H16</f>
        <v>28470</v>
      </c>
      <c r="D16" s="66">
        <f>D14+I16</f>
        <v>29159</v>
      </c>
      <c r="E16" s="66">
        <f>E14+J16</f>
        <v>27363</v>
      </c>
      <c r="F16" s="67">
        <f>F14+K16</f>
        <v>28205</v>
      </c>
      <c r="G16" s="66">
        <v>6019</v>
      </c>
      <c r="H16" s="66">
        <f>5186+85+38</f>
        <v>5309</v>
      </c>
      <c r="I16" s="66">
        <f>6021+62+39</f>
        <v>6122</v>
      </c>
      <c r="J16" s="66">
        <f>5927+58+39</f>
        <v>6024</v>
      </c>
      <c r="K16" s="67">
        <f>5961+77+91</f>
        <v>6129</v>
      </c>
      <c r="L16" s="97">
        <f>F16-E16</f>
        <v>842</v>
      </c>
      <c r="M16" s="104">
        <f>L16/E16</f>
        <v>3.077147973540913E-2</v>
      </c>
      <c r="N16" s="97"/>
    </row>
    <row r="17" spans="1:16" ht="15" customHeight="1">
      <c r="A17" s="69"/>
      <c r="B17" s="70"/>
      <c r="C17" s="66"/>
      <c r="D17" s="66"/>
      <c r="E17" s="66"/>
      <c r="F17" s="67"/>
      <c r="G17" s="66"/>
      <c r="H17" s="66"/>
      <c r="I17" s="66"/>
      <c r="J17" s="66"/>
      <c r="K17" s="67"/>
      <c r="L17" s="97"/>
      <c r="M17" s="71"/>
      <c r="P17" s="75"/>
    </row>
    <row r="18" spans="1:16" ht="15" customHeight="1">
      <c r="A18" s="69" t="s">
        <v>294</v>
      </c>
      <c r="B18" s="70">
        <v>35670</v>
      </c>
      <c r="C18" s="66">
        <f>C16+H18</f>
        <v>34136</v>
      </c>
      <c r="D18" s="66">
        <f>D16+I18</f>
        <v>34231</v>
      </c>
      <c r="E18" s="66">
        <f>E16+J18</f>
        <v>32631</v>
      </c>
      <c r="F18" s="67">
        <f>F16+K18</f>
        <v>33112</v>
      </c>
      <c r="G18" s="66">
        <v>5822</v>
      </c>
      <c r="H18" s="66">
        <f>5536+70+60</f>
        <v>5666</v>
      </c>
      <c r="I18" s="66">
        <f>4961+50+61</f>
        <v>5072</v>
      </c>
      <c r="J18" s="66">
        <f>5166+50+52</f>
        <v>5268</v>
      </c>
      <c r="K18" s="67">
        <f>4845+50+12</f>
        <v>4907</v>
      </c>
      <c r="L18" s="97">
        <f>F18-E18</f>
        <v>481</v>
      </c>
      <c r="M18" s="104">
        <f>L18/E18</f>
        <v>1.4740584107137385E-2</v>
      </c>
      <c r="N18" s="97"/>
    </row>
    <row r="19" spans="1:16" ht="15" customHeight="1">
      <c r="A19" s="69"/>
      <c r="B19" s="70"/>
      <c r="C19" s="66"/>
      <c r="D19" s="66"/>
      <c r="E19" s="66"/>
      <c r="F19" s="67"/>
      <c r="G19" s="66"/>
      <c r="H19" s="66"/>
      <c r="I19" s="66"/>
      <c r="J19" s="66"/>
      <c r="K19" s="67"/>
      <c r="L19" s="97"/>
      <c r="M19" s="71"/>
    </row>
    <row r="20" spans="1:16" ht="15" customHeight="1">
      <c r="A20" s="69" t="s">
        <v>295</v>
      </c>
      <c r="B20" s="70">
        <v>40088</v>
      </c>
      <c r="C20" s="66">
        <f>C18+H20</f>
        <v>38319</v>
      </c>
      <c r="D20" s="66">
        <f>D18+I20</f>
        <v>38023</v>
      </c>
      <c r="E20" s="66">
        <f>E18+J20</f>
        <v>36427</v>
      </c>
      <c r="F20" s="67">
        <f>F18+K20</f>
        <v>37425</v>
      </c>
      <c r="G20" s="66">
        <v>4418</v>
      </c>
      <c r="H20" s="66">
        <f>4075+60+48</f>
        <v>4183</v>
      </c>
      <c r="I20" s="66">
        <f>3696+60+36</f>
        <v>3792</v>
      </c>
      <c r="J20" s="66">
        <f>3749+24+23</f>
        <v>3796</v>
      </c>
      <c r="K20" s="67">
        <f>4216+45+52</f>
        <v>4313</v>
      </c>
      <c r="L20" s="97">
        <f>F20-E20</f>
        <v>998</v>
      </c>
      <c r="M20" s="104">
        <f>L20/E20</f>
        <v>2.7397260273972601E-2</v>
      </c>
      <c r="N20" s="97"/>
      <c r="O20" s="65"/>
    </row>
    <row r="21" spans="1:16" ht="15" customHeight="1">
      <c r="A21" s="69"/>
      <c r="B21" s="70"/>
      <c r="C21" s="66"/>
      <c r="D21" s="66"/>
      <c r="E21" s="66"/>
      <c r="F21" s="67"/>
      <c r="G21" s="66"/>
      <c r="H21" s="66"/>
      <c r="I21" s="66"/>
      <c r="J21" s="66"/>
      <c r="K21" s="67"/>
      <c r="L21" s="97"/>
      <c r="M21" s="72"/>
      <c r="P21" s="75"/>
    </row>
    <row r="22" spans="1:16" ht="15" customHeight="1">
      <c r="A22" s="69" t="s">
        <v>296</v>
      </c>
      <c r="B22" s="70">
        <v>43372</v>
      </c>
      <c r="C22" s="66">
        <f>C20+H22</f>
        <v>41792</v>
      </c>
      <c r="D22" s="66">
        <f>D20+I22</f>
        <v>41519</v>
      </c>
      <c r="E22" s="66">
        <f>E20+J22</f>
        <v>39840</v>
      </c>
      <c r="F22" s="67">
        <f>F20+K22</f>
        <v>41087</v>
      </c>
      <c r="G22" s="66">
        <v>3284</v>
      </c>
      <c r="H22" s="66">
        <f>3408+49+16</f>
        <v>3473</v>
      </c>
      <c r="I22" s="66">
        <f>3434+38+24</f>
        <v>3496</v>
      </c>
      <c r="J22" s="66">
        <f>3359+29+25</f>
        <v>3413</v>
      </c>
      <c r="K22" s="67">
        <f>3583+51+28</f>
        <v>3662</v>
      </c>
      <c r="L22" s="97">
        <f>F22-E22</f>
        <v>1247</v>
      </c>
      <c r="M22" s="104">
        <f>L22/E22</f>
        <v>3.1300200803212851E-2</v>
      </c>
      <c r="N22" s="97"/>
    </row>
    <row r="23" spans="1:16" ht="15" customHeight="1">
      <c r="A23" s="69"/>
      <c r="B23" s="70"/>
      <c r="C23" s="66"/>
      <c r="D23" s="66"/>
      <c r="E23" s="66"/>
      <c r="F23" s="67"/>
      <c r="G23" s="66"/>
      <c r="H23" s="66"/>
      <c r="I23" s="66"/>
      <c r="J23" s="66"/>
      <c r="K23" s="67"/>
      <c r="L23" s="97"/>
      <c r="M23" s="72"/>
    </row>
    <row r="24" spans="1:16" ht="15" customHeight="1">
      <c r="A24" s="69" t="s">
        <v>297</v>
      </c>
      <c r="B24" s="70">
        <v>47071</v>
      </c>
      <c r="C24" s="66">
        <f>C22+H24</f>
        <v>45280</v>
      </c>
      <c r="D24" s="66">
        <f>D22+I24</f>
        <v>44802</v>
      </c>
      <c r="E24" s="66">
        <f>E22+J24</f>
        <v>43363</v>
      </c>
      <c r="F24" s="67">
        <f>F22+K24</f>
        <v>44566</v>
      </c>
      <c r="G24" s="66">
        <v>3699</v>
      </c>
      <c r="H24" s="66">
        <f>3407+50+31</f>
        <v>3488</v>
      </c>
      <c r="I24" s="66">
        <f>3223+34+26</f>
        <v>3283</v>
      </c>
      <c r="J24" s="66">
        <f>3441+54+28</f>
        <v>3523</v>
      </c>
      <c r="K24" s="67">
        <f>3389+69+21</f>
        <v>3479</v>
      </c>
      <c r="L24" s="97">
        <f>F24-E24</f>
        <v>1203</v>
      </c>
      <c r="M24" s="104">
        <f>L24/E24</f>
        <v>2.7742545488088924E-2</v>
      </c>
      <c r="N24" s="97"/>
    </row>
    <row r="25" spans="1:16" ht="15" customHeight="1">
      <c r="A25" s="69"/>
      <c r="B25" s="70"/>
      <c r="C25" s="66"/>
      <c r="D25" s="66"/>
      <c r="E25" s="66"/>
      <c r="F25" s="67"/>
      <c r="G25" s="66"/>
      <c r="H25" s="66"/>
      <c r="I25" s="66"/>
      <c r="J25" s="66"/>
      <c r="K25" s="67"/>
      <c r="L25" s="97"/>
      <c r="M25" s="72"/>
    </row>
    <row r="26" spans="1:16" ht="15" customHeight="1">
      <c r="A26" s="69" t="s">
        <v>298</v>
      </c>
      <c r="B26" s="70">
        <v>50738</v>
      </c>
      <c r="C26" s="66">
        <f>C24+H26</f>
        <v>48365</v>
      </c>
      <c r="D26" s="66">
        <f>D24+I26</f>
        <v>47757</v>
      </c>
      <c r="E26" s="66">
        <f>E24+J26</f>
        <v>46827</v>
      </c>
      <c r="F26" s="67">
        <f>F24+K26</f>
        <v>48118</v>
      </c>
      <c r="G26" s="66">
        <v>3667</v>
      </c>
      <c r="H26" s="66">
        <f>3000+57+28</f>
        <v>3085</v>
      </c>
      <c r="I26" s="66">
        <f>2866+65+24</f>
        <v>2955</v>
      </c>
      <c r="J26" s="66">
        <f>3404+52+8</f>
        <v>3464</v>
      </c>
      <c r="K26" s="67">
        <f>3426+87+39</f>
        <v>3552</v>
      </c>
      <c r="L26" s="97">
        <f>F26-E26</f>
        <v>1291</v>
      </c>
      <c r="M26" s="104">
        <f>L26/E26</f>
        <v>2.7569564567450404E-2</v>
      </c>
      <c r="N26" s="97"/>
      <c r="O26" s="75"/>
    </row>
    <row r="27" spans="1:16" ht="15" customHeight="1">
      <c r="A27" s="69"/>
      <c r="B27" s="70"/>
      <c r="C27" s="66"/>
      <c r="D27" s="66"/>
      <c r="E27" s="66"/>
      <c r="F27" s="67"/>
      <c r="G27" s="66"/>
      <c r="H27" s="66"/>
      <c r="I27" s="66"/>
      <c r="J27" s="66"/>
      <c r="K27" s="67"/>
      <c r="L27" s="97"/>
      <c r="M27" s="72"/>
    </row>
    <row r="28" spans="1:16" ht="15" customHeight="1">
      <c r="A28" s="69" t="s">
        <v>299</v>
      </c>
      <c r="B28" s="70">
        <v>53390</v>
      </c>
      <c r="C28" s="66">
        <f>C26+H28</f>
        <v>50497</v>
      </c>
      <c r="D28" s="66">
        <f>D26+I28</f>
        <v>51111</v>
      </c>
      <c r="E28" s="66">
        <f>E26+J28</f>
        <v>50234</v>
      </c>
      <c r="F28" s="67">
        <f>F26+K28</f>
        <v>51049</v>
      </c>
      <c r="G28" s="66">
        <v>2652</v>
      </c>
      <c r="H28" s="66">
        <f>2085+42+11-6</f>
        <v>2132</v>
      </c>
      <c r="I28" s="66">
        <f>3272+56+26</f>
        <v>3354</v>
      </c>
      <c r="J28" s="66">
        <f>3122+26+32+227</f>
        <v>3407</v>
      </c>
      <c r="K28" s="67">
        <f>2833+51+47</f>
        <v>2931</v>
      </c>
      <c r="L28" s="97">
        <f>F28-E28</f>
        <v>815</v>
      </c>
      <c r="M28" s="104">
        <f>L28/E28</f>
        <v>1.6224071346100252E-2</v>
      </c>
      <c r="N28" s="97"/>
    </row>
    <row r="29" spans="1:16" ht="15" customHeight="1" thickBot="1">
      <c r="A29" s="170"/>
      <c r="B29" s="77"/>
      <c r="C29" s="78"/>
      <c r="D29" s="78"/>
      <c r="E29" s="78"/>
      <c r="F29" s="171"/>
      <c r="G29" s="78"/>
      <c r="H29" s="78"/>
      <c r="I29" s="78"/>
      <c r="J29" s="78"/>
      <c r="K29" s="171"/>
      <c r="L29" s="172"/>
      <c r="M29" s="173"/>
    </row>
    <row r="30" spans="1:16" ht="15" customHeight="1">
      <c r="A30" s="69"/>
      <c r="B30" s="66"/>
      <c r="C30" s="66"/>
      <c r="D30" s="66"/>
      <c r="E30" s="66"/>
      <c r="F30" s="66"/>
      <c r="G30" s="65"/>
      <c r="H30" s="65"/>
      <c r="I30" s="65"/>
      <c r="J30" s="66"/>
      <c r="K30" s="66"/>
      <c r="L30" s="65"/>
      <c r="M30" s="79"/>
    </row>
    <row r="31" spans="1:16" ht="15" customHeight="1">
      <c r="A31" s="69" t="s">
        <v>0</v>
      </c>
      <c r="B31" s="80">
        <f>B28</f>
        <v>53390</v>
      </c>
      <c r="C31" s="80">
        <f t="shared" ref="C31:F31" si="1">C28</f>
        <v>50497</v>
      </c>
      <c r="D31" s="80">
        <f t="shared" si="1"/>
        <v>51111</v>
      </c>
      <c r="E31" s="80">
        <f t="shared" si="1"/>
        <v>50234</v>
      </c>
      <c r="F31" s="80">
        <f t="shared" si="1"/>
        <v>51049</v>
      </c>
      <c r="G31" s="80">
        <f>SUM(G6:G29)</f>
        <v>53390</v>
      </c>
      <c r="H31" s="80">
        <f>SUM(H6:H29)</f>
        <v>50497</v>
      </c>
      <c r="I31" s="80">
        <f>SUM(I6:I29)</f>
        <v>51111</v>
      </c>
      <c r="J31" s="80">
        <f>SUM(J6:J29)</f>
        <v>50234</v>
      </c>
      <c r="K31" s="80">
        <f>SUM(K6:K29)</f>
        <v>51049</v>
      </c>
      <c r="L31" s="189">
        <f>F31-E31</f>
        <v>815</v>
      </c>
      <c r="M31" s="81">
        <f>L31/E31</f>
        <v>1.6224071346100252E-2</v>
      </c>
      <c r="N31" s="74"/>
    </row>
    <row r="32" spans="1:16" ht="15" customHeight="1">
      <c r="A32" s="82"/>
      <c r="E32" s="66"/>
      <c r="F32" s="65"/>
      <c r="G32" s="65"/>
      <c r="L32" s="65"/>
      <c r="M32" s="65"/>
      <c r="N32" s="97"/>
      <c r="O32" s="76"/>
    </row>
    <row r="33" spans="1:16" ht="15" customHeight="1">
      <c r="A33" s="82"/>
      <c r="E33" s="66"/>
      <c r="F33" s="65"/>
      <c r="G33" s="75"/>
      <c r="H33" s="75"/>
      <c r="I33" s="75"/>
      <c r="J33" s="75"/>
      <c r="K33" s="175"/>
      <c r="L33" s="176"/>
      <c r="M33" s="65"/>
      <c r="N33" s="97"/>
      <c r="O33" s="76"/>
    </row>
    <row r="34" spans="1:16" ht="15" customHeight="1">
      <c r="A34" s="82"/>
      <c r="E34" s="66"/>
      <c r="F34" s="65"/>
      <c r="G34" s="75"/>
      <c r="H34" s="75"/>
      <c r="I34" s="75"/>
      <c r="J34" s="75"/>
      <c r="K34" s="75"/>
      <c r="L34" s="65"/>
      <c r="M34" s="65"/>
      <c r="N34" s="97"/>
    </row>
    <row r="35" spans="1:16">
      <c r="A35" s="82"/>
      <c r="E35" s="66"/>
      <c r="F35" s="65"/>
      <c r="G35" s="65"/>
      <c r="K35" s="75"/>
      <c r="M35" s="75"/>
      <c r="N35" s="97"/>
      <c r="O35" s="75"/>
    </row>
    <row r="36" spans="1:16">
      <c r="A36" s="82"/>
      <c r="E36" s="66"/>
      <c r="F36" s="65"/>
      <c r="G36" s="65"/>
      <c r="M36" s="75"/>
      <c r="N36" s="97"/>
      <c r="O36" s="75"/>
    </row>
    <row r="37" spans="1:16">
      <c r="A37" s="82"/>
      <c r="G37" s="65"/>
      <c r="H37" s="65"/>
      <c r="O37" s="75"/>
      <c r="P37" s="75"/>
    </row>
    <row r="38" spans="1:16">
      <c r="A38" s="82"/>
      <c r="G38" s="75"/>
      <c r="H38" s="75"/>
    </row>
    <row r="39" spans="1:16">
      <c r="G39" s="75"/>
      <c r="H39" s="75"/>
    </row>
    <row r="40" spans="1:16">
      <c r="G40" s="75"/>
      <c r="H40" s="75"/>
    </row>
    <row r="41" spans="1:16">
      <c r="G41" s="75"/>
      <c r="H41" s="75"/>
    </row>
    <row r="42" spans="1:16">
      <c r="G42" s="75"/>
      <c r="H42" s="75"/>
    </row>
    <row r="43" spans="1:16">
      <c r="G43" s="75"/>
      <c r="H43" s="75"/>
    </row>
    <row r="44" spans="1:16">
      <c r="G44" s="75"/>
      <c r="H44" s="75"/>
    </row>
    <row r="45" spans="1:16">
      <c r="G45" s="75"/>
      <c r="H45" s="75"/>
    </row>
    <row r="46" spans="1:16">
      <c r="G46" s="75"/>
      <c r="H46" s="75"/>
    </row>
    <row r="47" spans="1:16">
      <c r="G47" s="75"/>
      <c r="H47" s="75"/>
    </row>
    <row r="48" spans="1:16">
      <c r="G48" s="75"/>
      <c r="H48" s="75"/>
    </row>
    <row r="49" spans="7:8">
      <c r="G49" s="75"/>
      <c r="H49" s="75"/>
    </row>
    <row r="50" spans="7:8">
      <c r="G50" s="75"/>
      <c r="H50" s="75"/>
    </row>
    <row r="51" spans="7:8">
      <c r="G51" s="75"/>
      <c r="H51" s="75"/>
    </row>
    <row r="52" spans="7:8">
      <c r="G52" s="75"/>
      <c r="H52" s="75"/>
    </row>
    <row r="53" spans="7:8">
      <c r="G53" s="75"/>
      <c r="H53" s="75"/>
    </row>
    <row r="54" spans="7:8">
      <c r="G54" s="75"/>
      <c r="H54" s="75"/>
    </row>
    <row r="55" spans="7:8">
      <c r="G55" s="75"/>
      <c r="H55" s="75"/>
    </row>
    <row r="56" spans="7:8">
      <c r="G56" s="75"/>
      <c r="H56" s="75"/>
    </row>
    <row r="57" spans="7:8">
      <c r="G57" s="75"/>
      <c r="H57" s="75"/>
    </row>
    <row r="58" spans="7:8">
      <c r="G58" s="75"/>
      <c r="H58" s="75"/>
    </row>
    <row r="59" spans="7:8">
      <c r="G59" s="75"/>
      <c r="H59" s="75"/>
    </row>
    <row r="60" spans="7:8">
      <c r="G60" s="75"/>
      <c r="H60" s="75"/>
    </row>
    <row r="61" spans="7:8">
      <c r="G61" s="75"/>
      <c r="H61" s="75"/>
    </row>
    <row r="62" spans="7:8">
      <c r="G62" s="75"/>
      <c r="H62" s="75"/>
    </row>
    <row r="63" spans="7:8">
      <c r="G63" s="75"/>
      <c r="H63" s="75"/>
    </row>
    <row r="64" spans="7:8">
      <c r="G64" s="75"/>
      <c r="H64" s="75"/>
    </row>
    <row r="65" spans="7:8">
      <c r="G65" s="75"/>
      <c r="H65" s="75"/>
    </row>
    <row r="66" spans="7:8">
      <c r="G66" s="75"/>
      <c r="H66" s="75"/>
    </row>
    <row r="67" spans="7:8">
      <c r="G67" s="75"/>
      <c r="H67" s="75"/>
    </row>
    <row r="68" spans="7:8">
      <c r="G68" s="75"/>
      <c r="H68" s="75"/>
    </row>
    <row r="69" spans="7:8">
      <c r="G69" s="75"/>
      <c r="H69" s="75"/>
    </row>
    <row r="70" spans="7:8">
      <c r="G70" s="75"/>
      <c r="H70" s="75"/>
    </row>
    <row r="71" spans="7:8">
      <c r="G71" s="75"/>
      <c r="H71" s="75"/>
    </row>
    <row r="72" spans="7:8">
      <c r="G72" s="75"/>
      <c r="H72" s="75"/>
    </row>
    <row r="73" spans="7:8">
      <c r="G73" s="75"/>
      <c r="H73" s="75"/>
    </row>
    <row r="74" spans="7:8">
      <c r="G74" s="75"/>
      <c r="H74" s="75"/>
    </row>
    <row r="75" spans="7:8">
      <c r="G75" s="75"/>
      <c r="H75" s="75"/>
    </row>
    <row r="76" spans="7:8">
      <c r="G76" s="75"/>
      <c r="H76" s="75"/>
    </row>
    <row r="77" spans="7:8">
      <c r="G77" s="75"/>
      <c r="H77" s="75"/>
    </row>
    <row r="78" spans="7:8">
      <c r="G78" s="75"/>
      <c r="H78" s="75"/>
    </row>
    <row r="79" spans="7:8">
      <c r="G79" s="75"/>
      <c r="H79" s="75"/>
    </row>
    <row r="80" spans="7:8">
      <c r="G80" s="75"/>
      <c r="H80" s="75"/>
    </row>
    <row r="81" spans="7:8">
      <c r="G81" s="75"/>
      <c r="H81" s="75"/>
    </row>
    <row r="82" spans="7:8">
      <c r="G82" s="75"/>
      <c r="H82" s="75"/>
    </row>
    <row r="83" spans="7:8">
      <c r="G83" s="75"/>
      <c r="H83" s="75"/>
    </row>
    <row r="84" spans="7:8">
      <c r="G84" s="75"/>
      <c r="H84" s="75"/>
    </row>
    <row r="85" spans="7:8">
      <c r="G85" s="75"/>
      <c r="H85" s="75"/>
    </row>
    <row r="86" spans="7:8">
      <c r="G86" s="75"/>
      <c r="H86" s="75"/>
    </row>
  </sheetData>
  <dataConsolidate/>
  <phoneticPr fontId="29" type="noConversion"/>
  <pageMargins left="0.74803149606299213" right="0.15748031496062992" top="0.86614173228346458" bottom="0.19685039370078741" header="0.35433070866141736" footer="0.15748031496062992"/>
  <pageSetup paperSize="9" orientation="landscape" r:id="rId1"/>
  <headerFooter alignWithMargins="0">
    <oddHeader>&amp;L&amp;"-,Fet"SVENSKA KENNELKLUBBEN&amp;C&amp;"-,Fet"&amp;12&amp;A&amp;R&amp;"-,Fet"SKK 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5</vt:i4>
      </vt:variant>
    </vt:vector>
  </HeadingPairs>
  <TitlesOfParts>
    <vt:vector size="11" baseType="lpstr">
      <vt:lpstr>TOP 20   2016</vt:lpstr>
      <vt:lpstr>Alla raser 2016-2015</vt:lpstr>
      <vt:lpstr>Per RASGRUPP 2016</vt:lpstr>
      <vt:lpstr>Största ÖKNING 2016  (%)</vt:lpstr>
      <vt:lpstr>Största MINSKNING  2016  (%)</vt:lpstr>
      <vt:lpstr>REGISTRERING 2016-2012</vt:lpstr>
      <vt:lpstr>'Alla raser 2016-2015'!Utskriftsrubriker</vt:lpstr>
      <vt:lpstr>'Per RASGRUPP 2016'!Utskriftsrubriker</vt:lpstr>
      <vt:lpstr>'Största MINSKNING  2016  (%)'!Utskriftsrubriker</vt:lpstr>
      <vt:lpstr>'Största ÖKNING 2016  (%)'!Utskriftsrubriker</vt:lpstr>
      <vt:lpstr>'TOP 20   2016'!Utskriftsrubriker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Registrering 5 år bakåt</dc:title>
  <dc:subject>Statistik</dc:subject>
  <dc:creator>Svenska Kennelklubben</dc:creator>
  <cp:lastModifiedBy>jema</cp:lastModifiedBy>
  <cp:lastPrinted>2017-01-03T12:54:29Z</cp:lastPrinted>
  <dcterms:created xsi:type="dcterms:W3CDTF">1999-03-03T13:43:07Z</dcterms:created>
  <dcterms:modified xsi:type="dcterms:W3CDTF">2017-01-03T13:47:03Z</dcterms:modified>
</cp:coreProperties>
</file>